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ohen\Desktop\"/>
    </mc:Choice>
  </mc:AlternateContent>
  <xr:revisionPtr revIDLastSave="0" documentId="8_{A627E6DE-5CEC-4C4A-9387-E3A6C09F2C02}" xr6:coauthVersionLast="36" xr6:coauthVersionMax="36" xr10:uidLastSave="{00000000-0000-0000-0000-000000000000}"/>
  <bookViews>
    <workbookView xWindow="60" yWindow="156" windowWidth="8496" windowHeight="9000" xr2:uid="{00000000-000D-0000-FFFF-FFFF00000000}"/>
  </bookViews>
  <sheets>
    <sheet name="asset" sheetId="30" r:id="rId1"/>
    <sheet name="liab" sheetId="26" state="hidden" r:id="rId2"/>
    <sheet name="operation" sheetId="25" state="hidden" r:id="rId3"/>
    <sheet name="equities" sheetId="24" state="hidden" r:id="rId4"/>
    <sheet name="cashflow" sheetId="17" state="hidden" r:id="rId5"/>
  </sheets>
  <definedNames>
    <definedName name="_xlnm.Print_Area" localSheetId="4">cashflow!$A$1:$K$47</definedName>
  </definedNames>
  <calcPr calcId="191029"/>
</workbook>
</file>

<file path=xl/calcChain.xml><?xml version="1.0" encoding="utf-8"?>
<calcChain xmlns="http://schemas.openxmlformats.org/spreadsheetml/2006/main">
  <c r="I44" i="30" l="1"/>
  <c r="S41" i="30" l="1"/>
  <c r="S26" i="30" l="1"/>
  <c r="S29" i="30" l="1"/>
  <c r="S22" i="30"/>
  <c r="K3" i="30"/>
  <c r="K38" i="30" s="1"/>
  <c r="S40" i="30"/>
  <c r="S4" i="30"/>
  <c r="I27" i="30"/>
  <c r="S7" i="30"/>
  <c r="S33" i="30"/>
  <c r="I33" i="30"/>
  <c r="I45" i="30"/>
  <c r="I17" i="25"/>
  <c r="I30" i="17"/>
  <c r="I8" i="30"/>
  <c r="I10" i="30" s="1"/>
  <c r="I19" i="30"/>
  <c r="I24" i="30"/>
  <c r="I23" i="17"/>
  <c r="I39" i="17" s="1"/>
  <c r="I41" i="17" s="1"/>
  <c r="I38" i="17"/>
  <c r="K23" i="17"/>
  <c r="K30" i="17"/>
  <c r="K38" i="17"/>
  <c r="W8" i="24"/>
  <c r="W10" i="24"/>
  <c r="W11" i="24"/>
  <c r="W12" i="24"/>
  <c r="W13" i="24"/>
  <c r="W14" i="24"/>
  <c r="W16" i="24"/>
  <c r="W18" i="24"/>
  <c r="U19" i="24"/>
  <c r="U30" i="24" s="1"/>
  <c r="S19" i="24"/>
  <c r="S30" i="24" s="1"/>
  <c r="Q19" i="24"/>
  <c r="Q30" i="24" s="1"/>
  <c r="O19" i="24"/>
  <c r="O30" i="24" s="1"/>
  <c r="M19" i="24"/>
  <c r="K19" i="24"/>
  <c r="I19" i="24"/>
  <c r="I30" i="24" s="1"/>
  <c r="W21" i="24"/>
  <c r="W22" i="24"/>
  <c r="W23" i="24"/>
  <c r="W24" i="24"/>
  <c r="W25" i="24"/>
  <c r="W27" i="24"/>
  <c r="W29" i="24"/>
  <c r="M30" i="24"/>
  <c r="K30" i="24"/>
  <c r="K10" i="26"/>
  <c r="K22" i="26"/>
  <c r="I22" i="26"/>
  <c r="I10" i="26"/>
  <c r="I25" i="26" s="1"/>
  <c r="K22" i="25"/>
  <c r="K23" i="25"/>
  <c r="K29" i="25"/>
  <c r="K33" i="25"/>
  <c r="K7" i="25"/>
  <c r="I7" i="25"/>
  <c r="I22" i="25"/>
  <c r="I23" i="25" s="1"/>
  <c r="I33" i="25"/>
  <c r="I29" i="25"/>
  <c r="W19" i="24" l="1"/>
  <c r="W30" i="24" s="1"/>
  <c r="K39" i="17"/>
  <c r="K41" i="17" s="1"/>
  <c r="K25" i="26"/>
  <c r="K34" i="25"/>
  <c r="I34" i="25"/>
  <c r="I48" i="30"/>
  <c r="S23" i="30"/>
  <c r="S34" i="30" s="1"/>
  <c r="I25" i="30"/>
</calcChain>
</file>

<file path=xl/sharedStrings.xml><?xml version="1.0" encoding="utf-8"?>
<sst xmlns="http://schemas.openxmlformats.org/spreadsheetml/2006/main" count="247" uniqueCount="166">
  <si>
    <t>VERMONT ELECTRIC COOPERATIVE, INC.</t>
  </si>
  <si>
    <t>Assets</t>
  </si>
  <si>
    <t>Electric plant in service</t>
  </si>
  <si>
    <t>Less accumulated depreciation</t>
  </si>
  <si>
    <t>Net electric plant in service</t>
  </si>
  <si>
    <t>Construction work in progress</t>
  </si>
  <si>
    <t>Net electric plant</t>
  </si>
  <si>
    <t>Other assets:</t>
  </si>
  <si>
    <t>Total other assets</t>
  </si>
  <si>
    <t>Current assets:</t>
  </si>
  <si>
    <t>Notes receivable</t>
  </si>
  <si>
    <t>Inventories</t>
  </si>
  <si>
    <t>Prepaid expenses</t>
  </si>
  <si>
    <t>Total current assets</t>
  </si>
  <si>
    <t>See accompanying notes to financial statements.</t>
  </si>
  <si>
    <t>$</t>
  </si>
  <si>
    <t>Memberships issued and subscribed</t>
  </si>
  <si>
    <t>Patronage capital assignable</t>
  </si>
  <si>
    <t>Contributions in aid of construction</t>
  </si>
  <si>
    <t>Current liabilities:</t>
  </si>
  <si>
    <t>Accounts payable</t>
  </si>
  <si>
    <t>Customer deposits</t>
  </si>
  <si>
    <t>Other accrued expenses</t>
  </si>
  <si>
    <t>Total current liabilities</t>
  </si>
  <si>
    <t>Deferred credits</t>
  </si>
  <si>
    <t xml:space="preserve">Liabilities and Equity </t>
  </si>
  <si>
    <t>Equities:</t>
  </si>
  <si>
    <t xml:space="preserve">Other earnings </t>
  </si>
  <si>
    <t xml:space="preserve">Net equity </t>
  </si>
  <si>
    <t>Total liabilities and equity</t>
  </si>
  <si>
    <t>Statements of Operations</t>
  </si>
  <si>
    <t>Operating revenue</t>
  </si>
  <si>
    <t>Operating expenses:</t>
  </si>
  <si>
    <t>Transmission:</t>
  </si>
  <si>
    <t>Operations</t>
  </si>
  <si>
    <t>Maintenance</t>
  </si>
  <si>
    <t>Distribution:</t>
  </si>
  <si>
    <t>Customer accounts</t>
  </si>
  <si>
    <t>General plant maintenance</t>
  </si>
  <si>
    <t>Depreciation and amortization</t>
  </si>
  <si>
    <t>Taxes</t>
  </si>
  <si>
    <t>Total operating expenses</t>
  </si>
  <si>
    <t>Income from operations</t>
  </si>
  <si>
    <t>Total other income, net</t>
  </si>
  <si>
    <t>Interest charges:</t>
  </si>
  <si>
    <t>Interest on long-term debt</t>
  </si>
  <si>
    <t>Other interest</t>
  </si>
  <si>
    <t>Statements of Cash Flows</t>
  </si>
  <si>
    <t>Cash flows from operating activities:</t>
  </si>
  <si>
    <t>Noncash expenses (income) included in earnings:</t>
  </si>
  <si>
    <t>Changes in assets and liabilities:</t>
  </si>
  <si>
    <t>Net cash provided by operating activities</t>
  </si>
  <si>
    <t>Cash flows from investing activities:</t>
  </si>
  <si>
    <t>Retirements of electric plant in service</t>
  </si>
  <si>
    <t>Net cash used in investing activities</t>
  </si>
  <si>
    <t>Cash flows from financing activities:</t>
  </si>
  <si>
    <t>Payments to creditors</t>
  </si>
  <si>
    <t>Increase in contributions in aid of construction</t>
  </si>
  <si>
    <t>Memberships issued, net of refunds</t>
  </si>
  <si>
    <t>Additions to donated capital, net</t>
  </si>
  <si>
    <t>Supplemental cash flow information:</t>
  </si>
  <si>
    <t>Cash paid during the year for interest</t>
  </si>
  <si>
    <t>Memberships</t>
  </si>
  <si>
    <t>Patronage</t>
  </si>
  <si>
    <t>Capital</t>
  </si>
  <si>
    <t>Donated</t>
  </si>
  <si>
    <t>Earnings</t>
  </si>
  <si>
    <t>Contributions</t>
  </si>
  <si>
    <t>New memberships issued or</t>
  </si>
  <si>
    <t>subscribed for</t>
  </si>
  <si>
    <t>Transfers to donated capital</t>
  </si>
  <si>
    <t>New contributions in aid of</t>
  </si>
  <si>
    <t>construction</t>
  </si>
  <si>
    <t>Other nonoperating income, net</t>
  </si>
  <si>
    <t>Total interest charges</t>
  </si>
  <si>
    <t>Other income (expense):</t>
  </si>
  <si>
    <t>Proceeds from sales of investments</t>
  </si>
  <si>
    <t>Commitments and contingencies (note 8)</t>
  </si>
  <si>
    <t>Cash at beginning of year</t>
  </si>
  <si>
    <t>Cash at end of year</t>
  </si>
  <si>
    <t>Statements of Equities</t>
  </si>
  <si>
    <t>Return on capital of investments</t>
  </si>
  <si>
    <t>Revolving debt (note 5)</t>
  </si>
  <si>
    <t>Net income for the year</t>
  </si>
  <si>
    <t>Proceeds from borrowings</t>
  </si>
  <si>
    <t xml:space="preserve">Other deductions, net </t>
  </si>
  <si>
    <t xml:space="preserve">Interest and dividend income </t>
  </si>
  <si>
    <t>Cash</t>
  </si>
  <si>
    <t>Unbilled revenue</t>
  </si>
  <si>
    <t>Current installments of capital lease obligations (note 6)</t>
  </si>
  <si>
    <t>Long-term debt, excluding current installments (note 5)</t>
  </si>
  <si>
    <t>Current installments of long-term debt (note 5)</t>
  </si>
  <si>
    <t>Supplemental schedule of noncash financing activities:</t>
  </si>
  <si>
    <t>Balance at December 31, 2001</t>
  </si>
  <si>
    <t>Administrative and general</t>
  </si>
  <si>
    <t>Net income</t>
  </si>
  <si>
    <t>Gain on sale of fixed assets</t>
  </si>
  <si>
    <t>Decrease in notes receivable</t>
  </si>
  <si>
    <t>Decrease (increase) in accounts receivable</t>
  </si>
  <si>
    <t>Decrease in customer deposits</t>
  </si>
  <si>
    <t>Decrease in accrued expenses</t>
  </si>
  <si>
    <t>Net cash provided by financing activities</t>
  </si>
  <si>
    <t>Principal payments under capital lease obligations</t>
  </si>
  <si>
    <t>Increase in deferred charges</t>
  </si>
  <si>
    <t>Nonutility property</t>
  </si>
  <si>
    <t>Balance at December 31, 2002</t>
  </si>
  <si>
    <t>subscribed</t>
  </si>
  <si>
    <t xml:space="preserve">issued and </t>
  </si>
  <si>
    <t>capital</t>
  </si>
  <si>
    <t>assignable</t>
  </si>
  <si>
    <t>credits</t>
  </si>
  <si>
    <t>gains and</t>
  </si>
  <si>
    <t>losses</t>
  </si>
  <si>
    <t>Other equities (deficits)</t>
  </si>
  <si>
    <t>(loss)</t>
  </si>
  <si>
    <t>in aid of</t>
  </si>
  <si>
    <t>Gain on sale of stock</t>
  </si>
  <si>
    <t>Transfer to patronage capital</t>
  </si>
  <si>
    <t>Revenues subject to refund (note 8(b))</t>
  </si>
  <si>
    <t>Gain on sale of stock (note 3)</t>
  </si>
  <si>
    <t>Increase in revenues subject to refund</t>
  </si>
  <si>
    <t>Total operating revenue</t>
  </si>
  <si>
    <t>Purchased power (note 8 (a))</t>
  </si>
  <si>
    <t>Decrease in inventories</t>
  </si>
  <si>
    <t>Increase in prepaid expenses</t>
  </si>
  <si>
    <t>Decrease in accounts payable</t>
  </si>
  <si>
    <t>Increase (decrease) in deferred credits</t>
  </si>
  <si>
    <t>for a new excavator.</t>
  </si>
  <si>
    <t>Net increase in cash</t>
  </si>
  <si>
    <t>Less revenues subject to refund</t>
  </si>
  <si>
    <t>Total</t>
  </si>
  <si>
    <t>Decrease (increase) in deferred charges</t>
  </si>
  <si>
    <t>Transfers to memberships</t>
  </si>
  <si>
    <t>Transfers from energy sales</t>
  </si>
  <si>
    <t>Accounts receivable, less allowance for doubtful accounts of</t>
  </si>
  <si>
    <t>Years ended December 31, 2003 and 2002</t>
  </si>
  <si>
    <t>Balance at December 31, 2003</t>
  </si>
  <si>
    <t>Additions to electric plant in service and construction work in progress</t>
  </si>
  <si>
    <t>Retirements of electric plant in service due to joint ownership agreement</t>
  </si>
  <si>
    <t>Obligations under capital lease, excluding current installments (note 6)</t>
  </si>
  <si>
    <t>In 2001, a capital lease obligation of $48,790 was incurred when the Cooperative entered into a lease</t>
  </si>
  <si>
    <t>Electric plant, at cost:</t>
  </si>
  <si>
    <t>Other investments</t>
  </si>
  <si>
    <t>Deferred charges</t>
  </si>
  <si>
    <t>Total assets</t>
  </si>
  <si>
    <t>Long-term debt, excluding current installments</t>
  </si>
  <si>
    <t>Obligations under capital lease, excluding current installments</t>
  </si>
  <si>
    <t>Current installments of long-term debt</t>
  </si>
  <si>
    <t>Current installments of capital lease obligations</t>
  </si>
  <si>
    <t>Revolving debt</t>
  </si>
  <si>
    <t xml:space="preserve">Commitments and contingencies </t>
  </si>
  <si>
    <t>Purchased power</t>
  </si>
  <si>
    <t>Balance Sheet</t>
  </si>
  <si>
    <t>Statement of Operations</t>
  </si>
  <si>
    <t>Other equities</t>
  </si>
  <si>
    <t>Other capital credits &amp; dividends</t>
  </si>
  <si>
    <t>Other income (expenses)</t>
  </si>
  <si>
    <t>New Construction, System Improvements</t>
  </si>
  <si>
    <t>Net Investment in Utility Plant</t>
  </si>
  <si>
    <t>Less Contributions in Aid of Construction</t>
  </si>
  <si>
    <t>Capital Spending</t>
  </si>
  <si>
    <t>Capital Spending (System Improvements)</t>
  </si>
  <si>
    <t>Gain (Loss) on sale of fixed assets</t>
  </si>
  <si>
    <t>Deferred Compensation Plan</t>
  </si>
  <si>
    <t>Year ended December 31, 2019</t>
  </si>
  <si>
    <t>$74,812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</si>
</sst>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 \ \ ;[Red]\(#,##0\)\ \ ;\—\ \ \ \ "/>
  </numFmts>
  <fonts count="4" x14ac:knownFonts="1"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2" fillId="0" borderId="1" xfId="0" quotePrefix="1" applyNumberFormat="1" applyFont="1" applyFill="1" applyBorder="1" applyAlignment="1">
      <alignment horizontal="center"/>
    </xf>
    <xf numFmtId="164" fontId="1" fillId="0" borderId="0" xfId="1" applyFill="1"/>
    <xf numFmtId="164" fontId="1" fillId="0" borderId="1" xfId="1" applyFill="1" applyBorder="1"/>
    <xf numFmtId="164" fontId="1" fillId="0" borderId="2" xfId="1" applyFill="1" applyBorder="1"/>
    <xf numFmtId="164" fontId="1" fillId="0" borderId="0" xfId="1" applyFill="1" applyBorder="1"/>
    <xf numFmtId="0" fontId="0" fillId="0" borderId="0" xfId="0" applyFill="1" applyBorder="1"/>
    <xf numFmtId="164" fontId="1" fillId="0" borderId="3" xfId="1" applyFill="1" applyBorder="1"/>
    <xf numFmtId="0" fontId="2" fillId="0" borderId="1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64" fontId="1" fillId="0" borderId="4" xfId="1" applyFill="1" applyBorder="1"/>
    <xf numFmtId="164" fontId="1" fillId="0" borderId="5" xfId="1" applyFill="1" applyBorder="1"/>
    <xf numFmtId="0" fontId="2" fillId="0" borderId="1" xfId="0" quotePrefix="1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164" fontId="0" fillId="0" borderId="0" xfId="0" applyNumberFormat="1" applyFill="1"/>
    <xf numFmtId="0" fontId="3" fillId="0" borderId="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umb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9"/>
  <sheetViews>
    <sheetView tabSelected="1" zoomScaleNormal="100" workbookViewId="0"/>
  </sheetViews>
  <sheetFormatPr defaultColWidth="9.109375" defaultRowHeight="12.9" customHeight="1" x14ac:dyDescent="0.25"/>
  <cols>
    <col min="1" max="6" width="2.33203125" style="1" customWidth="1"/>
    <col min="7" max="7" width="38.44140625" style="1" customWidth="1"/>
    <col min="8" max="8" width="2.44140625" style="1" customWidth="1"/>
    <col min="9" max="9" width="13.88671875" style="1" customWidth="1"/>
    <col min="10" max="10" width="2.6640625" style="18" customWidth="1"/>
    <col min="11" max="16" width="2.33203125" style="1" customWidth="1"/>
    <col min="17" max="17" width="29.88671875" style="1" customWidth="1"/>
    <col min="18" max="18" width="2.44140625" style="1" customWidth="1"/>
    <col min="19" max="19" width="13.88671875" style="1" customWidth="1"/>
    <col min="20" max="20" width="2.44140625" style="1" customWidth="1"/>
    <col min="21" max="16384" width="9.109375" style="1"/>
  </cols>
  <sheetData>
    <row r="1" spans="1:20" ht="20.100000000000001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17"/>
      <c r="K1" s="2" t="s">
        <v>0</v>
      </c>
      <c r="L1" s="3"/>
      <c r="M1" s="3"/>
      <c r="N1" s="3"/>
      <c r="O1" s="3"/>
      <c r="P1" s="3"/>
      <c r="Q1" s="3"/>
      <c r="R1" s="3"/>
      <c r="S1" s="3"/>
      <c r="T1" s="3"/>
    </row>
    <row r="2" spans="1:20" ht="20.100000000000001" customHeight="1" x14ac:dyDescent="0.25">
      <c r="A2" s="3" t="s">
        <v>152</v>
      </c>
      <c r="B2" s="3"/>
      <c r="C2" s="3"/>
      <c r="D2" s="3"/>
      <c r="E2" s="3"/>
      <c r="F2" s="3"/>
      <c r="G2" s="3"/>
      <c r="H2" s="3"/>
      <c r="I2" s="3"/>
      <c r="K2" s="3" t="s">
        <v>153</v>
      </c>
      <c r="L2" s="3"/>
      <c r="M2" s="3"/>
      <c r="N2" s="3"/>
      <c r="O2" s="3"/>
      <c r="P2" s="3"/>
      <c r="Q2" s="3"/>
      <c r="R2" s="3"/>
      <c r="S2" s="3"/>
      <c r="T2" s="3"/>
    </row>
    <row r="3" spans="1:20" ht="20.100000000000001" customHeight="1" x14ac:dyDescent="0.25">
      <c r="A3" s="3" t="s">
        <v>164</v>
      </c>
      <c r="B3" s="3"/>
      <c r="C3" s="3"/>
      <c r="D3" s="3"/>
      <c r="E3" s="3"/>
      <c r="F3" s="3"/>
      <c r="G3" s="3"/>
      <c r="H3" s="3"/>
      <c r="I3" s="3"/>
      <c r="K3" s="3" t="str">
        <f>+A3</f>
        <v>Year ended December 31, 2019</v>
      </c>
      <c r="L3" s="3"/>
      <c r="M3" s="3"/>
      <c r="N3" s="3"/>
      <c r="O3" s="3"/>
      <c r="P3" s="3"/>
      <c r="Q3" s="3"/>
      <c r="R3" s="3"/>
      <c r="S3" s="3"/>
      <c r="T3" s="3"/>
    </row>
    <row r="4" spans="1:20" ht="39" customHeight="1" x14ac:dyDescent="0.25">
      <c r="A4" s="2" t="s">
        <v>1</v>
      </c>
      <c r="B4" s="2"/>
      <c r="C4" s="2"/>
      <c r="D4" s="2"/>
      <c r="E4" s="2"/>
      <c r="F4" s="2"/>
      <c r="G4" s="2"/>
      <c r="I4" s="4">
        <v>2019</v>
      </c>
      <c r="S4" s="16">
        <f>+I4</f>
        <v>2019</v>
      </c>
    </row>
    <row r="5" spans="1:20" ht="20.100000000000001" customHeight="1" x14ac:dyDescent="0.25">
      <c r="A5" s="1" t="s">
        <v>141</v>
      </c>
      <c r="K5" s="1" t="s">
        <v>31</v>
      </c>
      <c r="R5" s="3" t="s">
        <v>15</v>
      </c>
      <c r="S5" s="8">
        <v>77145301</v>
      </c>
    </row>
    <row r="6" spans="1:20" ht="20.100000000000001" customHeight="1" x14ac:dyDescent="0.25">
      <c r="B6" s="1" t="s">
        <v>2</v>
      </c>
      <c r="H6" s="3" t="s">
        <v>15</v>
      </c>
      <c r="I6" s="5">
        <v>176223429</v>
      </c>
      <c r="L6" s="1" t="s">
        <v>129</v>
      </c>
      <c r="R6" s="3"/>
      <c r="S6" s="6">
        <v>0</v>
      </c>
    </row>
    <row r="7" spans="1:20" ht="20.100000000000001" customHeight="1" x14ac:dyDescent="0.25">
      <c r="C7" s="1" t="s">
        <v>3</v>
      </c>
      <c r="H7" s="3"/>
      <c r="I7" s="6">
        <v>53184609</v>
      </c>
      <c r="P7" s="1" t="s">
        <v>121</v>
      </c>
      <c r="R7" s="3"/>
      <c r="S7" s="10">
        <f>SUM(S5:S6)</f>
        <v>77145301</v>
      </c>
    </row>
    <row r="8" spans="1:20" ht="20.100000000000001" customHeight="1" x14ac:dyDescent="0.25">
      <c r="F8" s="1" t="s">
        <v>4</v>
      </c>
      <c r="H8" s="3"/>
      <c r="I8" s="5">
        <f>SUM(I6-I7)</f>
        <v>123038820</v>
      </c>
      <c r="K8" s="1" t="s">
        <v>32</v>
      </c>
      <c r="R8" s="3"/>
      <c r="S8" s="5"/>
    </row>
    <row r="9" spans="1:20" ht="20.100000000000001" customHeight="1" x14ac:dyDescent="0.25">
      <c r="B9" s="1" t="s">
        <v>5</v>
      </c>
      <c r="H9" s="3"/>
      <c r="I9" s="6">
        <v>2438870</v>
      </c>
      <c r="L9" s="1" t="s">
        <v>151</v>
      </c>
      <c r="R9" s="3"/>
      <c r="S9" s="5">
        <v>35560277</v>
      </c>
    </row>
    <row r="10" spans="1:20" ht="20.100000000000001" customHeight="1" x14ac:dyDescent="0.25">
      <c r="F10" s="1" t="s">
        <v>6</v>
      </c>
      <c r="H10" s="3"/>
      <c r="I10" s="6">
        <f>SUM(I8:I9)</f>
        <v>125477690</v>
      </c>
      <c r="L10" s="1" t="s">
        <v>33</v>
      </c>
      <c r="R10" s="3"/>
      <c r="S10" s="5"/>
    </row>
    <row r="11" spans="1:20" ht="20.100000000000001" customHeight="1" x14ac:dyDescent="0.25">
      <c r="A11" s="1" t="s">
        <v>9</v>
      </c>
      <c r="H11" s="3"/>
      <c r="I11" s="5"/>
      <c r="M11" s="1" t="s">
        <v>34</v>
      </c>
      <c r="R11" s="3"/>
      <c r="S11" s="5">
        <v>13264389</v>
      </c>
    </row>
    <row r="12" spans="1:20" ht="20.100000000000001" customHeight="1" x14ac:dyDescent="0.25">
      <c r="B12" s="1" t="s">
        <v>87</v>
      </c>
      <c r="H12" s="3"/>
      <c r="I12" s="5">
        <v>700955</v>
      </c>
      <c r="M12" s="1" t="s">
        <v>35</v>
      </c>
      <c r="R12" s="3"/>
      <c r="S12" s="5">
        <v>286538</v>
      </c>
    </row>
    <row r="13" spans="1:20" ht="20.100000000000001" customHeight="1" x14ac:dyDescent="0.25">
      <c r="B13" s="1" t="s">
        <v>10</v>
      </c>
      <c r="H13" s="3"/>
      <c r="I13" s="5">
        <v>0</v>
      </c>
      <c r="L13" s="1" t="s">
        <v>36</v>
      </c>
      <c r="R13" s="3"/>
      <c r="S13" s="5"/>
    </row>
    <row r="14" spans="1:20" ht="20.100000000000001" customHeight="1" x14ac:dyDescent="0.25">
      <c r="B14" s="1" t="s">
        <v>134</v>
      </c>
      <c r="H14" s="3"/>
      <c r="I14" s="5"/>
      <c r="M14" s="1" t="s">
        <v>34</v>
      </c>
      <c r="R14" s="3"/>
      <c r="S14" s="5">
        <v>6580646</v>
      </c>
    </row>
    <row r="15" spans="1:20" ht="20.100000000000001" customHeight="1" x14ac:dyDescent="0.25">
      <c r="C15" s="1" t="s">
        <v>165</v>
      </c>
      <c r="H15" s="3"/>
      <c r="I15" s="5">
        <v>7077187</v>
      </c>
      <c r="M15" s="1" t="s">
        <v>35</v>
      </c>
      <c r="R15" s="3"/>
      <c r="S15" s="5">
        <v>7291957</v>
      </c>
    </row>
    <row r="16" spans="1:20" ht="20.100000000000001" customHeight="1" x14ac:dyDescent="0.25">
      <c r="B16" s="1" t="s">
        <v>88</v>
      </c>
      <c r="H16" s="3"/>
      <c r="I16" s="5">
        <v>4955045</v>
      </c>
      <c r="L16" s="1" t="s">
        <v>37</v>
      </c>
      <c r="R16" s="3"/>
      <c r="S16" s="5">
        <v>2573871</v>
      </c>
    </row>
    <row r="17" spans="1:19" ht="20.100000000000001" customHeight="1" x14ac:dyDescent="0.25">
      <c r="B17" s="1" t="s">
        <v>11</v>
      </c>
      <c r="H17" s="3"/>
      <c r="I17" s="5">
        <v>5144283</v>
      </c>
      <c r="L17" s="1" t="s">
        <v>94</v>
      </c>
      <c r="R17" s="3"/>
      <c r="S17" s="5">
        <v>3980181</v>
      </c>
    </row>
    <row r="18" spans="1:19" ht="20.100000000000001" customHeight="1" x14ac:dyDescent="0.25">
      <c r="B18" s="1" t="s">
        <v>12</v>
      </c>
      <c r="H18" s="3"/>
      <c r="I18" s="6">
        <v>507858</v>
      </c>
      <c r="L18" s="1" t="s">
        <v>38</v>
      </c>
      <c r="R18" s="3"/>
      <c r="S18" s="5">
        <v>263721</v>
      </c>
    </row>
    <row r="19" spans="1:19" ht="20.100000000000001" customHeight="1" x14ac:dyDescent="0.25">
      <c r="F19" s="1" t="s">
        <v>13</v>
      </c>
      <c r="H19" s="3"/>
      <c r="I19" s="6">
        <f>SUM(I12:I18)</f>
        <v>18385328</v>
      </c>
      <c r="L19" s="1" t="s">
        <v>39</v>
      </c>
      <c r="R19" s="3"/>
      <c r="S19" s="5">
        <v>5966284</v>
      </c>
    </row>
    <row r="20" spans="1:19" ht="20.100000000000001" customHeight="1" x14ac:dyDescent="0.25">
      <c r="A20" s="1" t="s">
        <v>7</v>
      </c>
      <c r="H20" s="3"/>
      <c r="I20" s="5"/>
      <c r="L20" s="1" t="s">
        <v>40</v>
      </c>
      <c r="R20" s="3"/>
      <c r="S20" s="5">
        <v>761504</v>
      </c>
    </row>
    <row r="21" spans="1:19" ht="20.100000000000001" customHeight="1" x14ac:dyDescent="0.25">
      <c r="B21" s="1" t="s">
        <v>104</v>
      </c>
      <c r="H21" s="3"/>
      <c r="I21" s="5">
        <v>65697</v>
      </c>
      <c r="L21" s="1" t="s">
        <v>85</v>
      </c>
      <c r="R21" s="3"/>
      <c r="S21" s="6">
        <v>75280</v>
      </c>
    </row>
    <row r="22" spans="1:19" ht="20.100000000000001" customHeight="1" x14ac:dyDescent="0.25">
      <c r="B22" s="1" t="s">
        <v>142</v>
      </c>
      <c r="H22" s="3"/>
      <c r="I22" s="5">
        <v>42976179</v>
      </c>
      <c r="P22" s="1" t="s">
        <v>41</v>
      </c>
      <c r="R22" s="3"/>
      <c r="S22" s="6">
        <f>SUM(S9:S21)</f>
        <v>76604648</v>
      </c>
    </row>
    <row r="23" spans="1:19" ht="20.100000000000001" customHeight="1" x14ac:dyDescent="0.25">
      <c r="B23" s="1" t="s">
        <v>143</v>
      </c>
      <c r="H23" s="3"/>
      <c r="I23" s="6">
        <v>0</v>
      </c>
      <c r="P23" s="1" t="s">
        <v>42</v>
      </c>
      <c r="R23" s="3"/>
      <c r="S23" s="6">
        <f>+S7-S22</f>
        <v>540653</v>
      </c>
    </row>
    <row r="24" spans="1:19" ht="20.100000000000001" customHeight="1" x14ac:dyDescent="0.25">
      <c r="F24" s="1" t="s">
        <v>8</v>
      </c>
      <c r="H24" s="3"/>
      <c r="I24" s="6">
        <f>SUM(I21:I23)</f>
        <v>43041876</v>
      </c>
      <c r="K24" s="1" t="s">
        <v>75</v>
      </c>
      <c r="R24" s="3"/>
      <c r="S24" s="5"/>
    </row>
    <row r="25" spans="1:19" ht="20.100000000000001" customHeight="1" thickBot="1" x14ac:dyDescent="0.3">
      <c r="F25" s="1" t="s">
        <v>144</v>
      </c>
      <c r="H25" s="3" t="s">
        <v>15</v>
      </c>
      <c r="I25" s="7">
        <f>SUM(I10+I24+I19)</f>
        <v>186904894</v>
      </c>
      <c r="L25" s="1" t="s">
        <v>162</v>
      </c>
      <c r="R25" s="3"/>
      <c r="S25" s="5">
        <v>89491</v>
      </c>
    </row>
    <row r="26" spans="1:19" ht="39" customHeight="1" thickTop="1" x14ac:dyDescent="0.25">
      <c r="A26"/>
      <c r="L26" s="1" t="s">
        <v>156</v>
      </c>
      <c r="R26" s="3"/>
      <c r="S26" s="5">
        <f>1815000+152557</f>
        <v>1967557</v>
      </c>
    </row>
    <row r="27" spans="1:19" ht="20.100000000000001" customHeight="1" x14ac:dyDescent="0.25">
      <c r="A27" s="2" t="s">
        <v>25</v>
      </c>
      <c r="B27" s="2"/>
      <c r="C27" s="2"/>
      <c r="D27" s="2"/>
      <c r="E27" s="2"/>
      <c r="F27" s="2"/>
      <c r="G27" s="2"/>
      <c r="I27" s="16">
        <f>+I4</f>
        <v>2019</v>
      </c>
      <c r="L27" s="1" t="s">
        <v>86</v>
      </c>
      <c r="R27" s="3"/>
      <c r="S27" s="5">
        <v>4989882</v>
      </c>
    </row>
    <row r="28" spans="1:19" ht="20.100000000000001" customHeight="1" x14ac:dyDescent="0.25">
      <c r="A28" s="1" t="s">
        <v>26</v>
      </c>
      <c r="L28" s="1" t="s">
        <v>155</v>
      </c>
      <c r="R28" s="3"/>
      <c r="S28" s="6">
        <v>554671</v>
      </c>
    </row>
    <row r="29" spans="1:19" ht="20.100000000000001" customHeight="1" x14ac:dyDescent="0.25">
      <c r="H29" s="3"/>
      <c r="I29" s="5"/>
      <c r="P29" s="1" t="s">
        <v>43</v>
      </c>
      <c r="R29" s="3"/>
      <c r="S29" s="6">
        <f>SUM(S25:S28)</f>
        <v>7601601</v>
      </c>
    </row>
    <row r="30" spans="1:19" ht="20.100000000000001" customHeight="1" x14ac:dyDescent="0.25">
      <c r="B30" s="1" t="s">
        <v>17</v>
      </c>
      <c r="H30" s="3" t="s">
        <v>15</v>
      </c>
      <c r="I30" s="5">
        <v>80417770</v>
      </c>
      <c r="K30" s="1" t="s">
        <v>44</v>
      </c>
      <c r="R30" s="3"/>
      <c r="S30" s="5"/>
    </row>
    <row r="31" spans="1:19" ht="20.100000000000001" customHeight="1" x14ac:dyDescent="0.25">
      <c r="B31" s="1" t="s">
        <v>154</v>
      </c>
      <c r="H31" s="3"/>
      <c r="I31" s="5">
        <v>1569955</v>
      </c>
      <c r="L31" s="1" t="s">
        <v>45</v>
      </c>
      <c r="R31" s="3"/>
      <c r="S31" s="5">
        <v>3573997</v>
      </c>
    </row>
    <row r="32" spans="1:19" ht="20.100000000000001" customHeight="1" x14ac:dyDescent="0.25">
      <c r="B32" s="1" t="s">
        <v>18</v>
      </c>
      <c r="H32" s="3"/>
      <c r="I32" s="6">
        <v>0</v>
      </c>
      <c r="L32" s="1" t="s">
        <v>46</v>
      </c>
      <c r="R32" s="3"/>
      <c r="S32" s="6">
        <v>183195</v>
      </c>
    </row>
    <row r="33" spans="1:19" ht="20.100000000000001" customHeight="1" x14ac:dyDescent="0.25">
      <c r="F33" s="1" t="s">
        <v>28</v>
      </c>
      <c r="H33" s="3"/>
      <c r="I33" s="6">
        <f>SUM(I30:I32)</f>
        <v>81987725</v>
      </c>
      <c r="P33" s="1" t="s">
        <v>74</v>
      </c>
      <c r="R33" s="3"/>
      <c r="S33" s="6">
        <f>SUM(S31:S32)</f>
        <v>3757192</v>
      </c>
    </row>
    <row r="34" spans="1:19" ht="20.100000000000001" customHeight="1" thickBot="1" x14ac:dyDescent="0.3">
      <c r="A34" s="1" t="s">
        <v>145</v>
      </c>
      <c r="H34" s="3"/>
      <c r="I34" s="6">
        <v>82443707</v>
      </c>
      <c r="P34" s="1" t="s">
        <v>95</v>
      </c>
      <c r="R34" s="3" t="s">
        <v>15</v>
      </c>
      <c r="S34" s="7">
        <f>+S23+S29-S33</f>
        <v>4385062</v>
      </c>
    </row>
    <row r="35" spans="1:19" ht="20.100000000000001" customHeight="1" thickTop="1" x14ac:dyDescent="0.25">
      <c r="A35" s="1" t="s">
        <v>146</v>
      </c>
      <c r="H35" s="3"/>
      <c r="I35" s="6">
        <v>134742</v>
      </c>
    </row>
    <row r="36" spans="1:19" ht="20.100000000000001" customHeight="1" x14ac:dyDescent="0.25">
      <c r="A36" s="1" t="s">
        <v>163</v>
      </c>
      <c r="I36" s="6">
        <v>273231</v>
      </c>
      <c r="K36" s="2" t="s">
        <v>0</v>
      </c>
      <c r="L36" s="3"/>
      <c r="M36" s="3"/>
      <c r="N36" s="3"/>
      <c r="O36" s="3"/>
      <c r="P36" s="3"/>
      <c r="Q36" s="3"/>
      <c r="R36" s="3"/>
      <c r="S36" s="3"/>
    </row>
    <row r="37" spans="1:19" ht="20.100000000000001" customHeight="1" x14ac:dyDescent="0.25">
      <c r="A37" s="1" t="s">
        <v>19</v>
      </c>
      <c r="H37" s="3"/>
      <c r="I37" s="5"/>
      <c r="K37" s="3" t="s">
        <v>161</v>
      </c>
      <c r="L37" s="3"/>
      <c r="M37" s="3"/>
      <c r="N37" s="3"/>
      <c r="O37" s="3"/>
      <c r="P37" s="3"/>
      <c r="Q37" s="3"/>
      <c r="R37" s="3"/>
      <c r="S37" s="3"/>
    </row>
    <row r="38" spans="1:19" ht="20.100000000000001" customHeight="1" x14ac:dyDescent="0.25">
      <c r="B38" s="1" t="s">
        <v>147</v>
      </c>
      <c r="H38" s="3"/>
      <c r="I38" s="5">
        <v>4629904</v>
      </c>
      <c r="K38" s="3" t="str">
        <f>+K3</f>
        <v>Year ended December 31, 2019</v>
      </c>
      <c r="L38" s="3"/>
      <c r="M38" s="3"/>
      <c r="N38" s="3"/>
      <c r="O38" s="3"/>
      <c r="P38" s="3"/>
      <c r="Q38" s="3"/>
      <c r="R38" s="3"/>
      <c r="S38" s="3"/>
    </row>
    <row r="39" spans="1:19" ht="20.100000000000001" customHeight="1" x14ac:dyDescent="0.25">
      <c r="B39" s="1" t="s">
        <v>148</v>
      </c>
      <c r="H39" s="3"/>
      <c r="I39" s="5">
        <v>22439</v>
      </c>
    </row>
    <row r="40" spans="1:19" ht="20.100000000000001" customHeight="1" x14ac:dyDescent="0.25">
      <c r="B40" s="1" t="s">
        <v>149</v>
      </c>
      <c r="H40" s="3"/>
      <c r="I40" s="5">
        <v>3950878</v>
      </c>
      <c r="K40" s="20" t="s">
        <v>160</v>
      </c>
      <c r="L40" s="21"/>
      <c r="M40" s="21"/>
      <c r="N40" s="21"/>
      <c r="O40" s="21"/>
      <c r="P40" s="21"/>
      <c r="Q40" s="21"/>
      <c r="S40" s="16">
        <f>+I4</f>
        <v>2019</v>
      </c>
    </row>
    <row r="41" spans="1:19" ht="20.100000000000001" customHeight="1" x14ac:dyDescent="0.25">
      <c r="B41" s="1" t="s">
        <v>20</v>
      </c>
      <c r="H41" s="3"/>
      <c r="I41" s="5">
        <v>6929557</v>
      </c>
      <c r="K41" s="1" t="s">
        <v>157</v>
      </c>
      <c r="S41" s="5">
        <f>+S45+S43</f>
        <v>11626602</v>
      </c>
    </row>
    <row r="42" spans="1:19" ht="20.100000000000001" customHeight="1" x14ac:dyDescent="0.25">
      <c r="B42" s="1" t="s">
        <v>21</v>
      </c>
      <c r="H42" s="3"/>
      <c r="I42" s="8">
        <v>1723522</v>
      </c>
    </row>
    <row r="43" spans="1:19" ht="20.100000000000001" customHeight="1" x14ac:dyDescent="0.25">
      <c r="B43" s="1" t="s">
        <v>24</v>
      </c>
      <c r="H43" s="3"/>
      <c r="I43" s="8">
        <v>1649931</v>
      </c>
      <c r="K43" s="1" t="s">
        <v>159</v>
      </c>
      <c r="S43" s="5">
        <v>1948376</v>
      </c>
    </row>
    <row r="44" spans="1:19" ht="20.100000000000001" customHeight="1" x14ac:dyDescent="0.25">
      <c r="B44" s="1" t="s">
        <v>22</v>
      </c>
      <c r="H44" s="3"/>
      <c r="I44" s="6">
        <f>386282+2772976</f>
        <v>3159258</v>
      </c>
    </row>
    <row r="45" spans="1:19" ht="20.100000000000001" customHeight="1" x14ac:dyDescent="0.25">
      <c r="F45" s="1" t="s">
        <v>23</v>
      </c>
      <c r="H45" s="3"/>
      <c r="I45" s="6">
        <f>SUM(I38:I44)</f>
        <v>22065489</v>
      </c>
      <c r="K45" s="1" t="s">
        <v>158</v>
      </c>
      <c r="S45" s="19">
        <v>9678226</v>
      </c>
    </row>
    <row r="46" spans="1:19" ht="20.100000000000001" customHeight="1" x14ac:dyDescent="0.25">
      <c r="A46" s="1" t="s">
        <v>150</v>
      </c>
      <c r="H46" s="3"/>
      <c r="I46" s="8"/>
    </row>
    <row r="47" spans="1:19" ht="20.100000000000001" customHeight="1" x14ac:dyDescent="0.25">
      <c r="H47" s="3"/>
      <c r="I47" s="8"/>
      <c r="K47" s="20"/>
      <c r="L47" s="21"/>
      <c r="M47" s="21"/>
      <c r="N47" s="21"/>
      <c r="O47" s="21"/>
      <c r="P47" s="21"/>
      <c r="Q47" s="21"/>
    </row>
    <row r="48" spans="1:19" ht="20.100000000000001" customHeight="1" thickBot="1" x14ac:dyDescent="0.3">
      <c r="F48" s="1" t="s">
        <v>29</v>
      </c>
      <c r="H48" s="3" t="s">
        <v>15</v>
      </c>
      <c r="I48" s="7">
        <f>+I34+I35+I36+I45+I33</f>
        <v>186904894</v>
      </c>
      <c r="S48" s="5"/>
    </row>
    <row r="49" ht="12.9" customHeight="1" thickTop="1" x14ac:dyDescent="0.25"/>
  </sheetData>
  <mergeCells count="2">
    <mergeCell ref="K40:Q40"/>
    <mergeCell ref="K47:Q47"/>
  </mergeCells>
  <phoneticPr fontId="0" type="noConversion"/>
  <pageMargins left="0.8" right="0.7" top="1" bottom="0.75" header="0.5" footer="0.5"/>
  <pageSetup scale="68" firstPageNumber="2" orientation="portrait" blackAndWhite="1" useFirstPageNumber="1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6"/>
  <sheetViews>
    <sheetView workbookViewId="0">
      <selection activeCell="A4" sqref="A4:K26"/>
    </sheetView>
  </sheetViews>
  <sheetFormatPr defaultColWidth="9.109375" defaultRowHeight="12.9" customHeight="1" x14ac:dyDescent="0.25"/>
  <cols>
    <col min="1" max="6" width="2.33203125" style="1" customWidth="1"/>
    <col min="7" max="7" width="43.44140625" style="1" customWidth="1"/>
    <col min="8" max="8" width="2.44140625" style="1" customWidth="1"/>
    <col min="9" max="9" width="13.88671875" style="1" customWidth="1"/>
    <col min="10" max="10" width="2.44140625" style="1" customWidth="1"/>
    <col min="11" max="11" width="13.88671875" style="1" customWidth="1"/>
    <col min="12" max="12" width="9.109375" style="1"/>
    <col min="13" max="13" width="12.88671875" style="1" customWidth="1"/>
    <col min="14" max="16384" width="9.109375" style="1"/>
  </cols>
  <sheetData>
    <row r="1" spans="1:11" ht="12.9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0.10000000000000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9" customHeight="1" x14ac:dyDescent="0.25">
      <c r="A4" s="2" t="s">
        <v>25</v>
      </c>
      <c r="B4" s="2"/>
      <c r="C4" s="2"/>
      <c r="D4" s="2"/>
      <c r="E4" s="2"/>
      <c r="F4" s="2"/>
      <c r="G4" s="2"/>
      <c r="I4" s="4">
        <v>2003</v>
      </c>
      <c r="K4" s="4">
        <v>2002</v>
      </c>
    </row>
    <row r="5" spans="1:11" ht="20.100000000000001" customHeight="1" x14ac:dyDescent="0.25">
      <c r="A5" s="1" t="s">
        <v>26</v>
      </c>
    </row>
    <row r="6" spans="1:11" ht="12.9" customHeight="1" x14ac:dyDescent="0.25">
      <c r="B6" s="1" t="s">
        <v>16</v>
      </c>
      <c r="H6" s="3" t="s">
        <v>15</v>
      </c>
      <c r="I6" s="5">
        <v>68135</v>
      </c>
      <c r="K6" s="5">
        <v>67100</v>
      </c>
    </row>
    <row r="7" spans="1:11" ht="12.9" customHeight="1" x14ac:dyDescent="0.25">
      <c r="B7" s="1" t="s">
        <v>17</v>
      </c>
      <c r="H7" s="3"/>
      <c r="I7" s="5">
        <v>5537606</v>
      </c>
      <c r="K7" s="5">
        <v>4731922</v>
      </c>
    </row>
    <row r="8" spans="1:11" ht="12.9" customHeight="1" x14ac:dyDescent="0.25">
      <c r="B8" s="1" t="s">
        <v>27</v>
      </c>
      <c r="H8" s="3"/>
      <c r="I8" s="5">
        <v>2430199</v>
      </c>
      <c r="K8" s="5">
        <v>2426137</v>
      </c>
    </row>
    <row r="9" spans="1:11" ht="12.9" customHeight="1" x14ac:dyDescent="0.25">
      <c r="B9" s="1" t="s">
        <v>18</v>
      </c>
      <c r="H9" s="3"/>
      <c r="I9" s="6">
        <v>10516436</v>
      </c>
      <c r="K9" s="6">
        <v>9818274</v>
      </c>
    </row>
    <row r="10" spans="1:11" ht="20.100000000000001" customHeight="1" x14ac:dyDescent="0.25">
      <c r="F10" s="1" t="s">
        <v>28</v>
      </c>
      <c r="H10" s="3"/>
      <c r="I10" s="6">
        <f>SUM(I6:I9)</f>
        <v>18552376</v>
      </c>
      <c r="K10" s="6">
        <f>SUM(K6:K9)</f>
        <v>17043433</v>
      </c>
    </row>
    <row r="11" spans="1:11" ht="20.100000000000001" customHeight="1" x14ac:dyDescent="0.25">
      <c r="A11" s="1" t="s">
        <v>90</v>
      </c>
      <c r="H11" s="3"/>
      <c r="I11" s="6">
        <v>20245365</v>
      </c>
      <c r="K11" s="6">
        <v>19669222</v>
      </c>
    </row>
    <row r="12" spans="1:11" ht="20.100000000000001" customHeight="1" x14ac:dyDescent="0.25">
      <c r="A12" s="1" t="s">
        <v>139</v>
      </c>
      <c r="H12" s="3"/>
      <c r="I12" s="6">
        <v>35712</v>
      </c>
      <c r="K12" s="6">
        <v>71459</v>
      </c>
    </row>
    <row r="13" spans="1:11" ht="20.100000000000001" customHeight="1" x14ac:dyDescent="0.25">
      <c r="A13" s="1" t="s">
        <v>19</v>
      </c>
      <c r="H13" s="3"/>
      <c r="I13" s="5"/>
      <c r="K13" s="5"/>
    </row>
    <row r="14" spans="1:11" ht="12.9" customHeight="1" x14ac:dyDescent="0.25">
      <c r="B14" s="1" t="s">
        <v>91</v>
      </c>
      <c r="H14" s="3"/>
      <c r="I14" s="5">
        <v>1514802</v>
      </c>
      <c r="K14" s="5">
        <v>1432276</v>
      </c>
    </row>
    <row r="15" spans="1:11" ht="12.9" customHeight="1" x14ac:dyDescent="0.25">
      <c r="B15" s="1" t="s">
        <v>89</v>
      </c>
      <c r="H15" s="3"/>
      <c r="I15" s="5">
        <v>35748</v>
      </c>
      <c r="K15" s="5">
        <v>32745</v>
      </c>
    </row>
    <row r="16" spans="1:11" ht="12.9" customHeight="1" x14ac:dyDescent="0.25">
      <c r="B16" s="1" t="s">
        <v>82</v>
      </c>
      <c r="H16" s="3"/>
      <c r="I16" s="5">
        <v>1250000</v>
      </c>
      <c r="K16" s="5">
        <v>850000</v>
      </c>
    </row>
    <row r="17" spans="1:11" ht="12.9" customHeight="1" x14ac:dyDescent="0.25">
      <c r="B17" s="1" t="s">
        <v>20</v>
      </c>
      <c r="H17" s="3"/>
      <c r="I17" s="5">
        <v>1582233</v>
      </c>
      <c r="K17" s="5">
        <v>1786282</v>
      </c>
    </row>
    <row r="18" spans="1:11" ht="12.9" customHeight="1" x14ac:dyDescent="0.25">
      <c r="B18" s="1" t="s">
        <v>118</v>
      </c>
      <c r="H18" s="3"/>
      <c r="I18" s="8">
        <v>0</v>
      </c>
      <c r="J18" s="9"/>
      <c r="K18" s="8">
        <v>33211</v>
      </c>
    </row>
    <row r="19" spans="1:11" ht="12.9" customHeight="1" x14ac:dyDescent="0.25">
      <c r="B19" s="1" t="s">
        <v>21</v>
      </c>
      <c r="H19" s="3"/>
      <c r="I19" s="8">
        <v>91906</v>
      </c>
      <c r="J19" s="9"/>
      <c r="K19" s="8">
        <v>105438</v>
      </c>
    </row>
    <row r="20" spans="1:11" ht="12.9" customHeight="1" x14ac:dyDescent="0.25">
      <c r="B20" s="1" t="s">
        <v>24</v>
      </c>
      <c r="H20" s="3"/>
      <c r="I20" s="8">
        <v>33332</v>
      </c>
      <c r="J20" s="9"/>
      <c r="K20" s="8">
        <v>36206</v>
      </c>
    </row>
    <row r="21" spans="1:11" ht="12.9" customHeight="1" x14ac:dyDescent="0.25">
      <c r="B21" s="1" t="s">
        <v>22</v>
      </c>
      <c r="H21" s="3"/>
      <c r="I21" s="6">
        <v>952449</v>
      </c>
      <c r="K21" s="6">
        <v>650502</v>
      </c>
    </row>
    <row r="22" spans="1:11" ht="20.100000000000001" customHeight="1" x14ac:dyDescent="0.25">
      <c r="F22" s="1" t="s">
        <v>23</v>
      </c>
      <c r="H22" s="3"/>
      <c r="I22" s="6">
        <f>SUM(I14:I21)</f>
        <v>5460470</v>
      </c>
      <c r="K22" s="6">
        <f>SUM(K14:K21)</f>
        <v>4926660</v>
      </c>
    </row>
    <row r="23" spans="1:11" ht="20.100000000000001" customHeight="1" x14ac:dyDescent="0.25">
      <c r="A23" s="1" t="s">
        <v>77</v>
      </c>
      <c r="H23" s="3"/>
      <c r="I23" s="8"/>
      <c r="J23" s="9"/>
      <c r="K23" s="8"/>
    </row>
    <row r="24" spans="1:11" ht="20.100000000000001" customHeight="1" x14ac:dyDescent="0.25">
      <c r="H24" s="3"/>
      <c r="I24" s="8"/>
      <c r="J24" s="9"/>
      <c r="K24" s="8"/>
    </row>
    <row r="25" spans="1:11" ht="20.100000000000001" customHeight="1" thickBot="1" x14ac:dyDescent="0.3">
      <c r="F25" s="1" t="s">
        <v>29</v>
      </c>
      <c r="H25" s="3" t="s">
        <v>15</v>
      </c>
      <c r="I25" s="7">
        <f>SUM(I10+I11+I12+I22)</f>
        <v>44293923</v>
      </c>
      <c r="K25" s="7">
        <f>SUM(K10+K11+K12+K22)</f>
        <v>41710774</v>
      </c>
    </row>
    <row r="26" spans="1:11" ht="39" customHeight="1" thickTop="1" x14ac:dyDescent="0.25"/>
  </sheetData>
  <phoneticPr fontId="0" type="noConversion"/>
  <pageMargins left="0.8" right="0.7" top="1" bottom="0.75" header="0.5" footer="0.5"/>
  <pageSetup firstPageNumber="3" orientation="portrait" blackAndWhite="1" useFirstPageNumber="1" r:id="rId1"/>
  <headerFooter alignWithMargins="0">
    <oddFooter>&amp;C&amp;"Times New Roman,Regular"&amp;11&amp;P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1"/>
  <sheetViews>
    <sheetView workbookViewId="0">
      <selection sqref="A1:K34"/>
    </sheetView>
  </sheetViews>
  <sheetFormatPr defaultColWidth="9.109375" defaultRowHeight="12.9" customHeight="1" x14ac:dyDescent="0.25"/>
  <cols>
    <col min="1" max="6" width="2.33203125" style="1" customWidth="1"/>
    <col min="7" max="7" width="29.88671875" style="1" customWidth="1"/>
    <col min="8" max="8" width="2.44140625" style="1" customWidth="1"/>
    <col min="9" max="9" width="13.88671875" style="1" customWidth="1"/>
    <col min="10" max="10" width="2.44140625" style="1" customWidth="1"/>
    <col min="11" max="11" width="13.88671875" style="1" customWidth="1"/>
    <col min="12" max="12" width="9.109375" style="1"/>
    <col min="13" max="13" width="11.109375" style="1" bestFit="1" customWidth="1"/>
    <col min="14" max="16384" width="9.109375" style="1"/>
  </cols>
  <sheetData>
    <row r="1" spans="1:11" ht="12.9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25">
      <c r="A2" s="3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0.100000000000001" customHeight="1" x14ac:dyDescent="0.25">
      <c r="A3" s="3" t="s">
        <v>135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9" customHeight="1" x14ac:dyDescent="0.25">
      <c r="I4" s="4">
        <v>2003</v>
      </c>
      <c r="K4" s="4">
        <v>2002</v>
      </c>
    </row>
    <row r="5" spans="1:11" ht="20.100000000000001" customHeight="1" x14ac:dyDescent="0.25">
      <c r="A5" s="1" t="s">
        <v>31</v>
      </c>
      <c r="H5" s="3" t="s">
        <v>15</v>
      </c>
      <c r="I5" s="8">
        <v>20391471</v>
      </c>
      <c r="K5" s="8">
        <v>18787885</v>
      </c>
    </row>
    <row r="6" spans="1:11" ht="12.9" customHeight="1" x14ac:dyDescent="0.25">
      <c r="B6" s="1" t="s">
        <v>129</v>
      </c>
      <c r="H6" s="3"/>
      <c r="I6" s="6">
        <v>0</v>
      </c>
      <c r="K6" s="6">
        <v>-33211</v>
      </c>
    </row>
    <row r="7" spans="1:11" ht="20.100000000000001" customHeight="1" x14ac:dyDescent="0.25">
      <c r="F7" s="1" t="s">
        <v>121</v>
      </c>
      <c r="H7" s="3"/>
      <c r="I7" s="10">
        <f>SUM(I5:I6)</f>
        <v>20391471</v>
      </c>
      <c r="K7" s="10">
        <f>SUM(K5:K6)</f>
        <v>18754674</v>
      </c>
    </row>
    <row r="8" spans="1:11" ht="20.100000000000001" customHeight="1" x14ac:dyDescent="0.25">
      <c r="A8" s="1" t="s">
        <v>32</v>
      </c>
      <c r="H8" s="3"/>
      <c r="I8" s="5"/>
      <c r="K8" s="5"/>
    </row>
    <row r="9" spans="1:11" ht="12.9" customHeight="1" x14ac:dyDescent="0.25">
      <c r="B9" s="1" t="s">
        <v>122</v>
      </c>
      <c r="H9" s="3"/>
      <c r="I9" s="5">
        <v>7845440</v>
      </c>
      <c r="K9" s="5">
        <v>7308296</v>
      </c>
    </row>
    <row r="10" spans="1:11" ht="12.9" customHeight="1" x14ac:dyDescent="0.25">
      <c r="B10" s="1" t="s">
        <v>33</v>
      </c>
      <c r="H10" s="3"/>
      <c r="I10" s="5"/>
      <c r="K10" s="5"/>
    </row>
    <row r="11" spans="1:11" ht="12.9" customHeight="1" x14ac:dyDescent="0.25">
      <c r="C11" s="1" t="s">
        <v>34</v>
      </c>
      <c r="H11" s="3"/>
      <c r="I11" s="5">
        <v>1485536</v>
      </c>
      <c r="K11" s="5">
        <v>1491128</v>
      </c>
    </row>
    <row r="12" spans="1:11" ht="12.9" customHeight="1" x14ac:dyDescent="0.25">
      <c r="C12" s="1" t="s">
        <v>35</v>
      </c>
      <c r="H12" s="3"/>
      <c r="I12" s="5">
        <v>33579</v>
      </c>
      <c r="K12" s="5">
        <v>25237</v>
      </c>
    </row>
    <row r="13" spans="1:11" ht="12.9" customHeight="1" x14ac:dyDescent="0.25">
      <c r="B13" s="1" t="s">
        <v>36</v>
      </c>
      <c r="H13" s="3"/>
      <c r="I13" s="5"/>
      <c r="K13" s="5"/>
    </row>
    <row r="14" spans="1:11" ht="12.9" customHeight="1" x14ac:dyDescent="0.25">
      <c r="C14" s="1" t="s">
        <v>34</v>
      </c>
      <c r="H14" s="3"/>
      <c r="I14" s="5">
        <v>1898134</v>
      </c>
      <c r="K14" s="5">
        <v>1810653</v>
      </c>
    </row>
    <row r="15" spans="1:11" ht="12.9" customHeight="1" x14ac:dyDescent="0.25">
      <c r="C15" s="1" t="s">
        <v>35</v>
      </c>
      <c r="H15" s="3"/>
      <c r="I15" s="5">
        <v>1792377</v>
      </c>
      <c r="K15" s="5">
        <v>1507504</v>
      </c>
    </row>
    <row r="16" spans="1:11" ht="12.9" customHeight="1" x14ac:dyDescent="0.25">
      <c r="B16" s="1" t="s">
        <v>37</v>
      </c>
      <c r="H16" s="3"/>
      <c r="I16" s="5">
        <v>1138520</v>
      </c>
      <c r="K16" s="5">
        <v>1086137</v>
      </c>
    </row>
    <row r="17" spans="1:11" ht="12.9" customHeight="1" x14ac:dyDescent="0.25">
      <c r="B17" s="1" t="s">
        <v>94</v>
      </c>
      <c r="H17" s="3"/>
      <c r="I17" s="5">
        <f>1985635+12955</f>
        <v>1998590</v>
      </c>
      <c r="K17" s="5">
        <v>1891710</v>
      </c>
    </row>
    <row r="18" spans="1:11" ht="12.9" customHeight="1" x14ac:dyDescent="0.25">
      <c r="B18" s="1" t="s">
        <v>38</v>
      </c>
      <c r="H18" s="3"/>
      <c r="I18" s="5">
        <v>40593</v>
      </c>
      <c r="K18" s="5">
        <v>11152</v>
      </c>
    </row>
    <row r="19" spans="1:11" ht="12.9" customHeight="1" x14ac:dyDescent="0.25">
      <c r="B19" s="1" t="s">
        <v>39</v>
      </c>
      <c r="H19" s="3"/>
      <c r="I19" s="5">
        <v>1720893</v>
      </c>
      <c r="K19" s="5">
        <v>1719083</v>
      </c>
    </row>
    <row r="20" spans="1:11" ht="12.9" customHeight="1" x14ac:dyDescent="0.25">
      <c r="B20" s="1" t="s">
        <v>40</v>
      </c>
      <c r="H20" s="3"/>
      <c r="I20" s="5">
        <v>202532</v>
      </c>
      <c r="K20" s="5">
        <v>185876</v>
      </c>
    </row>
    <row r="21" spans="1:11" ht="12.9" customHeight="1" x14ac:dyDescent="0.25">
      <c r="B21" s="1" t="s">
        <v>85</v>
      </c>
      <c r="H21" s="3"/>
      <c r="I21" s="6">
        <v>20258</v>
      </c>
      <c r="K21" s="6">
        <v>74081</v>
      </c>
    </row>
    <row r="22" spans="1:11" ht="20.100000000000001" customHeight="1" x14ac:dyDescent="0.25">
      <c r="F22" s="1" t="s">
        <v>41</v>
      </c>
      <c r="H22" s="3"/>
      <c r="I22" s="6">
        <f>SUM(I9:I21)</f>
        <v>18176452</v>
      </c>
      <c r="K22" s="6">
        <f>SUM(K9:K21)</f>
        <v>17110857</v>
      </c>
    </row>
    <row r="23" spans="1:11" ht="20.100000000000001" customHeight="1" x14ac:dyDescent="0.25">
      <c r="F23" s="1" t="s">
        <v>42</v>
      </c>
      <c r="H23" s="3"/>
      <c r="I23" s="6">
        <f>SUM(I5+I6-I22)</f>
        <v>2215019</v>
      </c>
      <c r="K23" s="6">
        <f>SUM(K5+K6-K22)</f>
        <v>1643817</v>
      </c>
    </row>
    <row r="24" spans="1:11" ht="20.100000000000001" customHeight="1" x14ac:dyDescent="0.25">
      <c r="A24" s="1" t="s">
        <v>75</v>
      </c>
      <c r="H24" s="3"/>
      <c r="I24" s="5"/>
      <c r="K24" s="5"/>
    </row>
    <row r="25" spans="1:11" ht="12.9" customHeight="1" x14ac:dyDescent="0.25">
      <c r="B25" s="1" t="s">
        <v>96</v>
      </c>
      <c r="H25" s="3"/>
      <c r="I25" s="5">
        <v>4869</v>
      </c>
      <c r="K25" s="5">
        <v>1525</v>
      </c>
    </row>
    <row r="26" spans="1:11" ht="12.9" customHeight="1" x14ac:dyDescent="0.25">
      <c r="B26" s="1" t="s">
        <v>119</v>
      </c>
      <c r="H26" s="3"/>
      <c r="I26" s="5">
        <v>0</v>
      </c>
      <c r="K26" s="5">
        <v>547690</v>
      </c>
    </row>
    <row r="27" spans="1:11" ht="12.9" customHeight="1" x14ac:dyDescent="0.25">
      <c r="B27" s="1" t="s">
        <v>86</v>
      </c>
      <c r="H27" s="3"/>
      <c r="I27" s="5">
        <v>23389</v>
      </c>
      <c r="K27" s="5">
        <v>41502</v>
      </c>
    </row>
    <row r="28" spans="1:11" ht="12.9" customHeight="1" x14ac:dyDescent="0.25">
      <c r="B28" s="1" t="s">
        <v>73</v>
      </c>
      <c r="H28" s="3"/>
      <c r="I28" s="6">
        <v>40695</v>
      </c>
      <c r="K28" s="6">
        <v>33033</v>
      </c>
    </row>
    <row r="29" spans="1:11" ht="20.100000000000001" customHeight="1" x14ac:dyDescent="0.25">
      <c r="F29" s="1" t="s">
        <v>43</v>
      </c>
      <c r="H29" s="3"/>
      <c r="I29" s="6">
        <f>SUM(I25:I28)</f>
        <v>68953</v>
      </c>
      <c r="K29" s="6">
        <f>SUM(K25:K28)</f>
        <v>623750</v>
      </c>
    </row>
    <row r="30" spans="1:11" ht="20.100000000000001" customHeight="1" x14ac:dyDescent="0.25">
      <c r="A30" s="1" t="s">
        <v>44</v>
      </c>
      <c r="H30" s="3"/>
      <c r="I30" s="5"/>
      <c r="K30" s="5"/>
    </row>
    <row r="31" spans="1:11" ht="12.9" customHeight="1" x14ac:dyDescent="0.25">
      <c r="B31" s="1" t="s">
        <v>45</v>
      </c>
      <c r="H31" s="3"/>
      <c r="I31" s="5">
        <v>1444267</v>
      </c>
      <c r="K31" s="5">
        <v>1478626</v>
      </c>
    </row>
    <row r="32" spans="1:11" ht="12.9" customHeight="1" x14ac:dyDescent="0.25">
      <c r="B32" s="1" t="s">
        <v>46</v>
      </c>
      <c r="H32" s="3"/>
      <c r="I32" s="6">
        <v>34021</v>
      </c>
      <c r="K32" s="6">
        <v>72134</v>
      </c>
    </row>
    <row r="33" spans="1:11" ht="20.100000000000001" customHeight="1" x14ac:dyDescent="0.25">
      <c r="F33" s="1" t="s">
        <v>74</v>
      </c>
      <c r="H33" s="3"/>
      <c r="I33" s="6">
        <f>SUM(I31:I32)</f>
        <v>1478288</v>
      </c>
      <c r="K33" s="6">
        <f>SUM(K31:K32)</f>
        <v>1550760</v>
      </c>
    </row>
    <row r="34" spans="1:11" ht="20.100000000000001" customHeight="1" thickBot="1" x14ac:dyDescent="0.3">
      <c r="F34" s="1" t="s">
        <v>95</v>
      </c>
      <c r="H34" s="3" t="s">
        <v>15</v>
      </c>
      <c r="I34" s="7">
        <f>SUM(I23+I29-I33)</f>
        <v>805684</v>
      </c>
      <c r="K34" s="7">
        <f>SUM(K23+K29-K33)</f>
        <v>716807</v>
      </c>
    </row>
    <row r="35" spans="1:11" ht="39" customHeight="1" thickTop="1" x14ac:dyDescent="0.25">
      <c r="A35" s="1" t="s">
        <v>14</v>
      </c>
    </row>
    <row r="47" spans="1:11" ht="12.9" customHeight="1" x14ac:dyDescent="0.25">
      <c r="I47" s="9"/>
    </row>
    <row r="51" spans="9:9" ht="12.9" customHeight="1" x14ac:dyDescent="0.25">
      <c r="I51" s="9"/>
    </row>
  </sheetData>
  <phoneticPr fontId="0" type="noConversion"/>
  <pageMargins left="0.8" right="0.7" top="1" bottom="0.75" header="0.5" footer="0.5"/>
  <pageSetup firstPageNumber="4" orientation="portrait" blackAndWhite="1" useFirstPageNumber="1" r:id="rId1"/>
  <headerFooter alignWithMargins="0">
    <oddFooter>&amp;C&amp;"Times New Roman,Regular"&amp;11&amp;P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W31"/>
  <sheetViews>
    <sheetView zoomScaleNormal="100" workbookViewId="0"/>
  </sheetViews>
  <sheetFormatPr defaultColWidth="9.109375" defaultRowHeight="12.9" customHeight="1" x14ac:dyDescent="0.25"/>
  <cols>
    <col min="1" max="6" width="2.33203125" style="1" customWidth="1"/>
    <col min="7" max="7" width="16.44140625" style="1" customWidth="1"/>
    <col min="8" max="8" width="2.44140625" style="1" customWidth="1"/>
    <col min="9" max="9" width="13.88671875" style="1" customWidth="1"/>
    <col min="10" max="10" width="2.44140625" style="1" customWidth="1"/>
    <col min="11" max="11" width="13.88671875" style="1" customWidth="1"/>
    <col min="12" max="12" width="2.44140625" style="1" customWidth="1"/>
    <col min="13" max="13" width="13.88671875" style="1" customWidth="1"/>
    <col min="14" max="14" width="2.44140625" style="1" customWidth="1"/>
    <col min="15" max="15" width="13.88671875" style="1" customWidth="1"/>
    <col min="16" max="16" width="2.44140625" style="1" customWidth="1"/>
    <col min="17" max="17" width="13.88671875" style="1" customWidth="1"/>
    <col min="18" max="18" width="2.44140625" style="1" customWidth="1"/>
    <col min="19" max="19" width="13.88671875" style="1" customWidth="1"/>
    <col min="20" max="20" width="2.44140625" style="1" customWidth="1"/>
    <col min="21" max="21" width="13.88671875" style="1" customWidth="1"/>
    <col min="22" max="22" width="2.44140625" style="1" customWidth="1"/>
    <col min="23" max="23" width="13.88671875" style="1" customWidth="1"/>
    <col min="24" max="16384" width="9.109375" style="1"/>
  </cols>
  <sheetData>
    <row r="1" spans="1:23" ht="12.9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0.100000000000001" customHeight="1" x14ac:dyDescent="0.25">
      <c r="A2" s="3" t="s">
        <v>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100000000000001" customHeight="1" x14ac:dyDescent="0.25">
      <c r="A3" s="3" t="s">
        <v>135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39" customHeight="1" x14ac:dyDescent="0.25">
      <c r="M4" s="11" t="s">
        <v>113</v>
      </c>
      <c r="N4" s="11"/>
      <c r="O4" s="11"/>
      <c r="P4" s="11"/>
      <c r="Q4" s="11"/>
      <c r="R4" s="11"/>
      <c r="S4" s="11"/>
    </row>
    <row r="5" spans="1:23" ht="12.9" customHeight="1" x14ac:dyDescent="0.25">
      <c r="I5" s="12" t="s">
        <v>62</v>
      </c>
      <c r="K5" s="12" t="s">
        <v>63</v>
      </c>
      <c r="M5" s="12" t="s">
        <v>63</v>
      </c>
      <c r="O5" s="12" t="s">
        <v>64</v>
      </c>
      <c r="U5" s="12" t="s">
        <v>67</v>
      </c>
    </row>
    <row r="6" spans="1:23" ht="12.9" customHeight="1" x14ac:dyDescent="0.25">
      <c r="I6" s="12" t="s">
        <v>107</v>
      </c>
      <c r="K6" s="12" t="s">
        <v>108</v>
      </c>
      <c r="M6" s="12" t="s">
        <v>108</v>
      </c>
      <c r="O6" s="12" t="s">
        <v>111</v>
      </c>
      <c r="Q6" s="12" t="s">
        <v>65</v>
      </c>
      <c r="S6" s="12" t="s">
        <v>66</v>
      </c>
      <c r="U6" s="12" t="s">
        <v>115</v>
      </c>
    </row>
    <row r="7" spans="1:23" ht="12.9" customHeight="1" x14ac:dyDescent="0.25">
      <c r="I7" s="13" t="s">
        <v>106</v>
      </c>
      <c r="K7" s="13" t="s">
        <v>109</v>
      </c>
      <c r="M7" s="13" t="s">
        <v>110</v>
      </c>
      <c r="O7" s="13" t="s">
        <v>112</v>
      </c>
      <c r="Q7" s="13" t="s">
        <v>108</v>
      </c>
      <c r="S7" s="13" t="s">
        <v>114</v>
      </c>
      <c r="U7" s="13" t="s">
        <v>72</v>
      </c>
      <c r="W7" s="13" t="s">
        <v>130</v>
      </c>
    </row>
    <row r="8" spans="1:23" ht="20.100000000000001" customHeight="1" x14ac:dyDescent="0.25">
      <c r="A8" s="1" t="s">
        <v>93</v>
      </c>
      <c r="H8" s="3" t="s">
        <v>15</v>
      </c>
      <c r="I8" s="5">
        <v>65965</v>
      </c>
      <c r="K8" s="5">
        <v>4015115</v>
      </c>
      <c r="M8" s="5">
        <v>12212</v>
      </c>
      <c r="O8" s="5">
        <v>9798</v>
      </c>
      <c r="Q8" s="5">
        <v>137220</v>
      </c>
      <c r="S8" s="5">
        <v>2263042.7999999998</v>
      </c>
      <c r="U8" s="5">
        <v>9279669</v>
      </c>
      <c r="W8" s="5">
        <f>SUM(U8,S8,Q8,O8,M8,K8,I8)</f>
        <v>15783021.800000001</v>
      </c>
    </row>
    <row r="9" spans="1:23" ht="20.100000000000001" customHeight="1" x14ac:dyDescent="0.25">
      <c r="B9" s="1" t="s">
        <v>68</v>
      </c>
      <c r="H9" s="3"/>
      <c r="I9" s="8"/>
      <c r="K9" s="8"/>
      <c r="M9" s="8"/>
      <c r="O9" s="8"/>
      <c r="Q9" s="8"/>
      <c r="S9" s="8"/>
      <c r="U9" s="8"/>
      <c r="W9" s="5"/>
    </row>
    <row r="10" spans="1:23" ht="12.9" customHeight="1" x14ac:dyDescent="0.25">
      <c r="C10" s="1" t="s">
        <v>69</v>
      </c>
      <c r="H10" s="3"/>
      <c r="I10" s="8">
        <v>4900</v>
      </c>
      <c r="K10" s="8">
        <v>0</v>
      </c>
      <c r="M10" s="8">
        <v>0</v>
      </c>
      <c r="O10" s="8">
        <v>0</v>
      </c>
      <c r="Q10" s="8">
        <v>0</v>
      </c>
      <c r="S10" s="8">
        <v>0</v>
      </c>
      <c r="U10" s="8">
        <v>0</v>
      </c>
      <c r="W10" s="5">
        <f>SUM(U10,S10,Q10,O10,M10,K10,I10)</f>
        <v>4900</v>
      </c>
    </row>
    <row r="11" spans="1:23" ht="20.100000000000001" customHeight="1" x14ac:dyDescent="0.25">
      <c r="B11" s="1" t="s">
        <v>70</v>
      </c>
      <c r="H11" s="3"/>
      <c r="I11" s="8">
        <v>-4505</v>
      </c>
      <c r="K11" s="8">
        <v>0</v>
      </c>
      <c r="M11" s="8">
        <v>0</v>
      </c>
      <c r="O11" s="8">
        <v>0</v>
      </c>
      <c r="Q11" s="8">
        <v>4505</v>
      </c>
      <c r="S11" s="8">
        <v>0</v>
      </c>
      <c r="U11" s="8">
        <v>0</v>
      </c>
      <c r="W11" s="5">
        <f>SUM(U11,S11,Q11,O11,M11,K11,I11)</f>
        <v>0</v>
      </c>
    </row>
    <row r="12" spans="1:23" ht="20.100000000000001" customHeight="1" x14ac:dyDescent="0.25">
      <c r="B12" s="1" t="s">
        <v>132</v>
      </c>
      <c r="H12" s="3"/>
      <c r="I12" s="8">
        <v>740</v>
      </c>
      <c r="K12" s="8">
        <v>0</v>
      </c>
      <c r="M12" s="8">
        <v>0</v>
      </c>
      <c r="O12" s="8">
        <v>0</v>
      </c>
      <c r="Q12" s="8">
        <v>-740</v>
      </c>
      <c r="S12" s="8">
        <v>0</v>
      </c>
      <c r="U12" s="8">
        <v>0</v>
      </c>
      <c r="W12" s="5">
        <f>SUM(U12,S12,Q12,O12,M12,K12,I12)</f>
        <v>0</v>
      </c>
    </row>
    <row r="13" spans="1:23" ht="20.100000000000001" customHeight="1" x14ac:dyDescent="0.25">
      <c r="B13" s="1" t="s">
        <v>133</v>
      </c>
      <c r="H13" s="3"/>
      <c r="I13" s="8">
        <v>0</v>
      </c>
      <c r="K13" s="8">
        <v>0</v>
      </c>
      <c r="M13" s="8">
        <v>0</v>
      </c>
      <c r="O13" s="8">
        <v>0</v>
      </c>
      <c r="Q13" s="8">
        <v>99</v>
      </c>
      <c r="S13" s="8">
        <v>0</v>
      </c>
      <c r="U13" s="8">
        <v>0</v>
      </c>
      <c r="W13" s="5">
        <f>SUM(U13,S13,Q13,O13,M13,K13,I13)</f>
        <v>99</v>
      </c>
    </row>
    <row r="14" spans="1:23" ht="20.100000000000001" customHeight="1" x14ac:dyDescent="0.25">
      <c r="B14" s="1" t="s">
        <v>83</v>
      </c>
      <c r="H14" s="3"/>
      <c r="I14" s="8">
        <v>0</v>
      </c>
      <c r="K14" s="8">
        <v>0</v>
      </c>
      <c r="M14" s="8">
        <v>0</v>
      </c>
      <c r="O14" s="8">
        <v>0</v>
      </c>
      <c r="Q14" s="8">
        <v>0</v>
      </c>
      <c r="S14" s="8">
        <v>716807.26</v>
      </c>
      <c r="U14" s="8">
        <v>0</v>
      </c>
      <c r="W14" s="5">
        <f>SUM(U14,S14,Q14,O14,M14,K14,I14)</f>
        <v>716807.26</v>
      </c>
    </row>
    <row r="15" spans="1:23" ht="20.100000000000001" customHeight="1" x14ac:dyDescent="0.25">
      <c r="B15" s="1" t="s">
        <v>117</v>
      </c>
      <c r="H15" s="3"/>
      <c r="I15" s="8"/>
      <c r="K15" s="8"/>
      <c r="M15" s="8"/>
      <c r="O15" s="8"/>
      <c r="Q15" s="8"/>
      <c r="S15" s="8"/>
      <c r="U15" s="8"/>
      <c r="W15" s="5"/>
    </row>
    <row r="16" spans="1:23" ht="12.9" customHeight="1" x14ac:dyDescent="0.25">
      <c r="C16" s="1" t="s">
        <v>109</v>
      </c>
      <c r="H16" s="3"/>
      <c r="I16" s="8">
        <v>0</v>
      </c>
      <c r="K16" s="8">
        <v>716807.26</v>
      </c>
      <c r="M16" s="8">
        <v>0</v>
      </c>
      <c r="O16" s="8">
        <v>0</v>
      </c>
      <c r="Q16" s="8">
        <v>0</v>
      </c>
      <c r="S16" s="8">
        <v>-716807.26</v>
      </c>
      <c r="U16" s="8">
        <v>0</v>
      </c>
      <c r="W16" s="5">
        <f>SUM(U16,S16,Q16,O16,M16,K16,I16)</f>
        <v>0</v>
      </c>
    </row>
    <row r="17" spans="1:23" ht="20.100000000000001" customHeight="1" x14ac:dyDescent="0.25">
      <c r="B17" s="1" t="s">
        <v>71</v>
      </c>
      <c r="H17" s="3"/>
      <c r="I17" s="8"/>
      <c r="K17" s="8"/>
      <c r="M17" s="8"/>
      <c r="O17" s="8"/>
      <c r="Q17" s="8"/>
      <c r="S17" s="8"/>
      <c r="U17" s="8"/>
      <c r="W17" s="5"/>
    </row>
    <row r="18" spans="1:23" ht="12.9" customHeight="1" x14ac:dyDescent="0.25">
      <c r="C18" s="1" t="s">
        <v>72</v>
      </c>
      <c r="H18" s="3"/>
      <c r="I18" s="6">
        <v>0</v>
      </c>
      <c r="K18" s="6">
        <v>0</v>
      </c>
      <c r="M18" s="6">
        <v>0</v>
      </c>
      <c r="O18" s="6">
        <v>0</v>
      </c>
      <c r="Q18" s="6">
        <v>0</v>
      </c>
      <c r="S18" s="6">
        <v>0</v>
      </c>
      <c r="U18" s="6">
        <v>538605.47000000067</v>
      </c>
      <c r="W18" s="5">
        <f>SUM(U18,S18,Q18,O18,M18,K18,I18)</f>
        <v>538605.47000000067</v>
      </c>
    </row>
    <row r="19" spans="1:23" ht="20.100000000000001" customHeight="1" x14ac:dyDescent="0.25">
      <c r="A19" s="1" t="s">
        <v>105</v>
      </c>
      <c r="I19" s="8">
        <f>SUM(I8:I18)</f>
        <v>67100</v>
      </c>
      <c r="K19" s="8">
        <f>SUM(K8:K18)</f>
        <v>4731922.26</v>
      </c>
      <c r="M19" s="8">
        <f>SUM(M8:M18)</f>
        <v>12212</v>
      </c>
      <c r="O19" s="8">
        <f>SUM(O8:O18)</f>
        <v>9798</v>
      </c>
      <c r="Q19" s="8">
        <f>SUM(Q8:Q18)</f>
        <v>141084</v>
      </c>
      <c r="S19" s="8">
        <f>SUM(S8:S18)</f>
        <v>2263042.7999999998</v>
      </c>
      <c r="U19" s="8">
        <f>SUM(U8:U18)</f>
        <v>9818274.4700000007</v>
      </c>
      <c r="W19" s="14">
        <f>IF(SUM(W8:W18)=SUM(U19,S19,Q19,O19,M19,K19,I19),SUM(U19,S19,Q19,O19,M19,K19,I19),"off")</f>
        <v>17043433.530000001</v>
      </c>
    </row>
    <row r="20" spans="1:23" ht="20.100000000000001" customHeight="1" x14ac:dyDescent="0.25">
      <c r="B20" s="1" t="s">
        <v>68</v>
      </c>
      <c r="H20" s="3"/>
      <c r="I20" s="8"/>
      <c r="K20" s="8"/>
      <c r="M20" s="8"/>
      <c r="O20" s="8"/>
      <c r="Q20" s="8"/>
      <c r="S20" s="8"/>
      <c r="U20" s="8"/>
      <c r="W20" s="8"/>
    </row>
    <row r="21" spans="1:23" ht="12.9" customHeight="1" x14ac:dyDescent="0.25">
      <c r="C21" s="1" t="s">
        <v>69</v>
      </c>
      <c r="H21" s="3"/>
      <c r="I21" s="8">
        <v>4280</v>
      </c>
      <c r="K21" s="8"/>
      <c r="M21" s="8"/>
      <c r="O21" s="8"/>
      <c r="Q21" s="8"/>
      <c r="S21" s="8"/>
      <c r="U21" s="8"/>
      <c r="W21" s="5">
        <f>SUM(U21,S21,Q21,O21,M21,K21,I21)</f>
        <v>4280</v>
      </c>
    </row>
    <row r="22" spans="1:23" ht="20.100000000000001" customHeight="1" x14ac:dyDescent="0.25">
      <c r="B22" s="1" t="s">
        <v>70</v>
      </c>
      <c r="H22" s="3"/>
      <c r="I22" s="8">
        <v>-4530</v>
      </c>
      <c r="K22" s="8"/>
      <c r="M22" s="8"/>
      <c r="O22" s="8"/>
      <c r="Q22" s="8">
        <v>4530</v>
      </c>
      <c r="S22" s="8"/>
      <c r="U22" s="8"/>
      <c r="W22" s="5">
        <f>SUM(U22,S22,Q22,O22,M22,K22,I22)</f>
        <v>0</v>
      </c>
    </row>
    <row r="23" spans="1:23" ht="20.100000000000001" customHeight="1" x14ac:dyDescent="0.25">
      <c r="B23" s="1" t="s">
        <v>132</v>
      </c>
      <c r="H23" s="3"/>
      <c r="I23" s="8">
        <v>1285</v>
      </c>
      <c r="K23" s="8"/>
      <c r="M23" s="8"/>
      <c r="O23" s="8"/>
      <c r="Q23" s="8">
        <v>-1285</v>
      </c>
      <c r="S23" s="8"/>
      <c r="U23" s="8"/>
      <c r="W23" s="5">
        <f>SUM(U23,S23,Q23,O23,M23,K23,I23)</f>
        <v>0</v>
      </c>
    </row>
    <row r="24" spans="1:23" ht="20.100000000000001" customHeight="1" x14ac:dyDescent="0.25">
      <c r="B24" s="1" t="s">
        <v>133</v>
      </c>
      <c r="H24" s="3"/>
      <c r="I24" s="8"/>
      <c r="K24" s="8"/>
      <c r="M24" s="8"/>
      <c r="O24" s="8"/>
      <c r="Q24" s="8">
        <v>816</v>
      </c>
      <c r="S24" s="8"/>
      <c r="U24" s="8"/>
      <c r="W24" s="5">
        <f>SUM(U24,S24,Q24,O24,M24,K24,I24)</f>
        <v>816</v>
      </c>
    </row>
    <row r="25" spans="1:23" ht="20.100000000000001" customHeight="1" x14ac:dyDescent="0.25">
      <c r="B25" s="1" t="s">
        <v>83</v>
      </c>
      <c r="H25" s="3"/>
      <c r="I25" s="8"/>
      <c r="K25" s="8"/>
      <c r="M25" s="8"/>
      <c r="O25" s="8"/>
      <c r="Q25" s="8"/>
      <c r="S25" s="8">
        <v>805684</v>
      </c>
      <c r="U25" s="8"/>
      <c r="W25" s="5">
        <f>SUM(U25,S25,Q25,O25,M25,K25,I25)</f>
        <v>805684</v>
      </c>
    </row>
    <row r="26" spans="1:23" ht="20.100000000000001" customHeight="1" x14ac:dyDescent="0.25">
      <c r="B26" s="1" t="s">
        <v>117</v>
      </c>
      <c r="H26" s="3"/>
      <c r="I26" s="8"/>
      <c r="K26" s="8"/>
      <c r="M26" s="8"/>
      <c r="O26" s="8"/>
      <c r="Q26" s="8"/>
      <c r="S26" s="8"/>
      <c r="U26" s="8"/>
      <c r="W26" s="5"/>
    </row>
    <row r="27" spans="1:23" ht="12.9" customHeight="1" x14ac:dyDescent="0.25">
      <c r="C27" s="1" t="s">
        <v>109</v>
      </c>
      <c r="H27" s="3"/>
      <c r="I27" s="8"/>
      <c r="K27" s="8">
        <v>805684</v>
      </c>
      <c r="M27" s="8"/>
      <c r="O27" s="8"/>
      <c r="Q27" s="8"/>
      <c r="S27" s="8">
        <v>-805684</v>
      </c>
      <c r="U27" s="8"/>
      <c r="W27" s="5">
        <f>SUM(U27,S27,Q27,O27,M27,K27,I27)</f>
        <v>0</v>
      </c>
    </row>
    <row r="28" spans="1:23" ht="20.100000000000001" customHeight="1" x14ac:dyDescent="0.25">
      <c r="B28" s="1" t="s">
        <v>71</v>
      </c>
      <c r="H28" s="3"/>
      <c r="I28" s="8"/>
      <c r="K28" s="8"/>
      <c r="M28" s="8"/>
      <c r="O28" s="8"/>
      <c r="Q28" s="8"/>
      <c r="S28" s="8"/>
      <c r="U28" s="8"/>
      <c r="W28" s="5"/>
    </row>
    <row r="29" spans="1:23" ht="12.9" customHeight="1" x14ac:dyDescent="0.25">
      <c r="C29" s="1" t="s">
        <v>72</v>
      </c>
      <c r="H29" s="3"/>
      <c r="I29" s="6"/>
      <c r="K29" s="6"/>
      <c r="M29" s="6"/>
      <c r="O29" s="6"/>
      <c r="Q29" s="6"/>
      <c r="S29" s="6"/>
      <c r="U29" s="6">
        <v>698162</v>
      </c>
      <c r="W29" s="5">
        <f>SUM(U29,S29,Q29,O29,M29,K29,I29)</f>
        <v>698162</v>
      </c>
    </row>
    <row r="30" spans="1:23" ht="20.100000000000001" customHeight="1" thickBot="1" x14ac:dyDescent="0.3">
      <c r="A30" s="1" t="s">
        <v>136</v>
      </c>
      <c r="H30" s="3" t="s">
        <v>15</v>
      </c>
      <c r="I30" s="7">
        <f>SUM(I19:I29)</f>
        <v>68135</v>
      </c>
      <c r="K30" s="7">
        <f>SUM(K19:K29)</f>
        <v>5537606.2599999998</v>
      </c>
      <c r="M30" s="7">
        <f>SUM(M19:M29)</f>
        <v>12212</v>
      </c>
      <c r="O30" s="7">
        <f>SUM(O19:O29)</f>
        <v>9798</v>
      </c>
      <c r="Q30" s="7">
        <f>SUM(Q19:Q29)</f>
        <v>145145</v>
      </c>
      <c r="S30" s="7">
        <f>SUM(S19:S29)</f>
        <v>2263042.7999999998</v>
      </c>
      <c r="U30" s="7">
        <f>SUM(U19:U29)</f>
        <v>10516436.470000001</v>
      </c>
      <c r="W30" s="15">
        <f>IF(SUM(W19:W29)=SUM(U30,S30,Q30,O30,M30,K30,I30),SUM(U30,S30,Q30,O30,M30,K30,I30),"off")</f>
        <v>18552375.530000001</v>
      </c>
    </row>
    <row r="31" spans="1:23" ht="39" customHeight="1" thickTop="1" x14ac:dyDescent="0.25">
      <c r="A31" s="1" t="s">
        <v>14</v>
      </c>
      <c r="Q31"/>
    </row>
  </sheetData>
  <phoneticPr fontId="0" type="noConversion"/>
  <pageMargins left="0.8" right="0.7" top="1" bottom="0.75" header="0.5" footer="0.5"/>
  <pageSetup scale="77" firstPageNumber="5" orientation="landscape" blackAndWhite="1" useFirstPageNumber="1" r:id="rId1"/>
  <headerFooter alignWithMargins="0">
    <oddFooter>&amp;C&amp;"Times New Roman,Regular"&amp;11&amp;P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47"/>
  <sheetViews>
    <sheetView zoomScaleNormal="100" workbookViewId="0"/>
  </sheetViews>
  <sheetFormatPr defaultColWidth="9.109375" defaultRowHeight="12.9" customHeight="1" x14ac:dyDescent="0.25"/>
  <cols>
    <col min="1" max="6" width="2.33203125" style="1" customWidth="1"/>
    <col min="7" max="7" width="46.33203125" style="1" customWidth="1"/>
    <col min="8" max="8" width="2.44140625" style="1" customWidth="1"/>
    <col min="9" max="9" width="13.88671875" style="1" customWidth="1"/>
    <col min="10" max="10" width="2.44140625" style="1" customWidth="1"/>
    <col min="11" max="11" width="13.88671875" style="1" customWidth="1"/>
    <col min="12" max="12" width="9.109375" style="1"/>
    <col min="13" max="13" width="12.6640625" style="1" bestFit="1" customWidth="1"/>
    <col min="14" max="14" width="13.6640625" style="1" bestFit="1" customWidth="1"/>
    <col min="15" max="16384" width="9.109375" style="1"/>
  </cols>
  <sheetData>
    <row r="1" spans="1:11" ht="12.9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25">
      <c r="A2" s="3" t="s">
        <v>47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0.100000000000001" customHeight="1" x14ac:dyDescent="0.25">
      <c r="A3" s="3" t="s">
        <v>135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9" customHeight="1" x14ac:dyDescent="0.25">
      <c r="I4" s="4">
        <v>2003</v>
      </c>
      <c r="K4" s="4">
        <v>2002</v>
      </c>
    </row>
    <row r="5" spans="1:11" ht="20.100000000000001" customHeight="1" x14ac:dyDescent="0.25">
      <c r="A5" s="1" t="s">
        <v>48</v>
      </c>
    </row>
    <row r="6" spans="1:11" ht="12.9" customHeight="1" x14ac:dyDescent="0.25">
      <c r="B6" s="1" t="s">
        <v>95</v>
      </c>
      <c r="H6" s="3" t="s">
        <v>15</v>
      </c>
      <c r="I6" s="5">
        <v>805684</v>
      </c>
      <c r="K6" s="5">
        <v>716807</v>
      </c>
    </row>
    <row r="7" spans="1:11" ht="12.9" customHeight="1" x14ac:dyDescent="0.25">
      <c r="B7" s="1" t="s">
        <v>49</v>
      </c>
      <c r="H7" s="3"/>
      <c r="I7" s="5"/>
      <c r="K7" s="5"/>
    </row>
    <row r="8" spans="1:11" ht="12.9" customHeight="1" x14ac:dyDescent="0.25">
      <c r="C8" s="1" t="s">
        <v>39</v>
      </c>
      <c r="H8" s="3"/>
      <c r="I8" s="5">
        <v>1787537</v>
      </c>
      <c r="K8" s="5">
        <v>1789715</v>
      </c>
    </row>
    <row r="9" spans="1:11" ht="12.9" customHeight="1" x14ac:dyDescent="0.25">
      <c r="C9" s="1" t="s">
        <v>96</v>
      </c>
      <c r="H9" s="3"/>
      <c r="I9" s="5">
        <v>-4869</v>
      </c>
      <c r="K9" s="5">
        <v>-1525</v>
      </c>
    </row>
    <row r="10" spans="1:11" ht="12.9" customHeight="1" x14ac:dyDescent="0.25">
      <c r="C10" s="1" t="s">
        <v>116</v>
      </c>
      <c r="H10" s="3"/>
      <c r="I10" s="5">
        <v>0</v>
      </c>
      <c r="K10" s="5">
        <v>-547690</v>
      </c>
    </row>
    <row r="11" spans="1:11" ht="12.9" customHeight="1" x14ac:dyDescent="0.25">
      <c r="C11" s="1" t="s">
        <v>81</v>
      </c>
      <c r="H11" s="3"/>
      <c r="I11" s="5">
        <v>-28425</v>
      </c>
      <c r="K11" s="5">
        <v>-21653</v>
      </c>
    </row>
    <row r="12" spans="1:11" ht="12.9" customHeight="1" x14ac:dyDescent="0.25">
      <c r="B12" s="1" t="s">
        <v>50</v>
      </c>
      <c r="H12" s="3"/>
      <c r="I12" s="5"/>
      <c r="K12" s="5"/>
    </row>
    <row r="13" spans="1:11" ht="12.9" customHeight="1" x14ac:dyDescent="0.25">
      <c r="C13" s="1" t="s">
        <v>97</v>
      </c>
      <c r="H13" s="3"/>
      <c r="I13" s="5">
        <v>70397</v>
      </c>
      <c r="K13" s="5">
        <v>118614</v>
      </c>
    </row>
    <row r="14" spans="1:11" ht="12.9" customHeight="1" x14ac:dyDescent="0.25">
      <c r="C14" s="1" t="s">
        <v>98</v>
      </c>
      <c r="H14" s="3"/>
      <c r="I14" s="5">
        <v>297991</v>
      </c>
      <c r="K14" s="5">
        <v>-363403</v>
      </c>
    </row>
    <row r="15" spans="1:11" ht="12.9" customHeight="1" x14ac:dyDescent="0.25">
      <c r="C15" s="1" t="s">
        <v>123</v>
      </c>
      <c r="H15" s="3"/>
      <c r="I15" s="5">
        <v>163953</v>
      </c>
      <c r="K15" s="5">
        <v>243224</v>
      </c>
    </row>
    <row r="16" spans="1:11" ht="12.9" customHeight="1" x14ac:dyDescent="0.25">
      <c r="C16" s="1" t="s">
        <v>124</v>
      </c>
      <c r="H16" s="3"/>
      <c r="I16" s="5">
        <v>-30225</v>
      </c>
      <c r="K16" s="5">
        <v>-41488</v>
      </c>
    </row>
    <row r="17" spans="1:11" ht="12.9" customHeight="1" x14ac:dyDescent="0.25">
      <c r="C17" s="1" t="s">
        <v>131</v>
      </c>
      <c r="H17" s="3"/>
      <c r="I17" s="5">
        <v>108073</v>
      </c>
      <c r="K17" s="5">
        <v>79975</v>
      </c>
    </row>
    <row r="18" spans="1:11" ht="12.9" customHeight="1" x14ac:dyDescent="0.25">
      <c r="C18" s="1" t="s">
        <v>125</v>
      </c>
      <c r="H18" s="3"/>
      <c r="I18" s="5">
        <v>-204050</v>
      </c>
      <c r="K18" s="5">
        <v>-131705</v>
      </c>
    </row>
    <row r="19" spans="1:11" ht="12.9" customHeight="1" x14ac:dyDescent="0.25">
      <c r="C19" s="1" t="s">
        <v>120</v>
      </c>
      <c r="H19" s="3"/>
      <c r="I19" s="5">
        <v>-33211</v>
      </c>
      <c r="K19" s="5">
        <v>33211</v>
      </c>
    </row>
    <row r="20" spans="1:11" ht="12.9" customHeight="1" x14ac:dyDescent="0.25">
      <c r="C20" s="1" t="s">
        <v>99</v>
      </c>
      <c r="H20" s="3"/>
      <c r="I20" s="5">
        <v>-13531</v>
      </c>
      <c r="K20" s="5">
        <v>-46243</v>
      </c>
    </row>
    <row r="21" spans="1:11" ht="12.9" customHeight="1" x14ac:dyDescent="0.25">
      <c r="C21" s="1" t="s">
        <v>100</v>
      </c>
      <c r="H21" s="3"/>
      <c r="I21" s="8">
        <v>301945</v>
      </c>
      <c r="K21" s="8">
        <v>-87643</v>
      </c>
    </row>
    <row r="22" spans="1:11" ht="12.9" customHeight="1" x14ac:dyDescent="0.25">
      <c r="C22" s="1" t="s">
        <v>126</v>
      </c>
      <c r="H22" s="3"/>
      <c r="I22" s="6">
        <v>-2874</v>
      </c>
      <c r="K22" s="6">
        <v>12673</v>
      </c>
    </row>
    <row r="23" spans="1:11" ht="20.100000000000001" customHeight="1" x14ac:dyDescent="0.25">
      <c r="F23" s="1" t="s">
        <v>51</v>
      </c>
      <c r="H23" s="3"/>
      <c r="I23" s="6">
        <f>SUM(I6:I22)</f>
        <v>3218395</v>
      </c>
      <c r="K23" s="6">
        <f>SUM(K6:K22)</f>
        <v>1752869</v>
      </c>
    </row>
    <row r="24" spans="1:11" ht="20.100000000000001" customHeight="1" x14ac:dyDescent="0.25">
      <c r="A24" s="1" t="s">
        <v>52</v>
      </c>
      <c r="H24" s="3"/>
      <c r="I24" s="5"/>
      <c r="K24" s="5"/>
    </row>
    <row r="25" spans="1:11" ht="12.9" customHeight="1" x14ac:dyDescent="0.25">
      <c r="B25" s="1" t="s">
        <v>137</v>
      </c>
      <c r="H25" s="3"/>
      <c r="I25" s="5">
        <v>-4189791</v>
      </c>
      <c r="K25" s="5">
        <v>-3758855</v>
      </c>
    </row>
    <row r="26" spans="1:11" ht="12.9" customHeight="1" x14ac:dyDescent="0.25">
      <c r="B26" s="1" t="s">
        <v>53</v>
      </c>
      <c r="H26" s="3"/>
      <c r="I26" s="5">
        <v>349748</v>
      </c>
      <c r="K26" s="5">
        <v>635180</v>
      </c>
    </row>
    <row r="27" spans="1:11" ht="12.9" customHeight="1" x14ac:dyDescent="0.25">
      <c r="B27" s="1" t="s">
        <v>138</v>
      </c>
      <c r="H27" s="3"/>
      <c r="I27" s="5">
        <v>0</v>
      </c>
      <c r="K27" s="5">
        <v>0</v>
      </c>
    </row>
    <row r="28" spans="1:11" ht="12.9" customHeight="1" x14ac:dyDescent="0.25">
      <c r="B28" s="1" t="s">
        <v>103</v>
      </c>
      <c r="H28" s="3"/>
      <c r="I28" s="5">
        <v>-1469602</v>
      </c>
      <c r="K28" s="5">
        <v>-133724</v>
      </c>
    </row>
    <row r="29" spans="1:11" ht="12.9" customHeight="1" x14ac:dyDescent="0.25">
      <c r="B29" s="1" t="s">
        <v>76</v>
      </c>
      <c r="H29" s="3"/>
      <c r="I29" s="6">
        <v>-15800</v>
      </c>
      <c r="K29" s="6">
        <v>968990</v>
      </c>
    </row>
    <row r="30" spans="1:11" ht="20.100000000000001" customHeight="1" x14ac:dyDescent="0.25">
      <c r="F30" s="1" t="s">
        <v>54</v>
      </c>
      <c r="H30" s="3"/>
      <c r="I30" s="6">
        <f>SUM(I25:I29)</f>
        <v>-5325445</v>
      </c>
      <c r="K30" s="6">
        <f>SUM(K25:K29)</f>
        <v>-2288409</v>
      </c>
    </row>
    <row r="31" spans="1:11" ht="20.100000000000001" customHeight="1" x14ac:dyDescent="0.25">
      <c r="A31" s="1" t="s">
        <v>55</v>
      </c>
      <c r="H31" s="3"/>
      <c r="I31" s="5"/>
      <c r="K31" s="5"/>
    </row>
    <row r="32" spans="1:11" ht="12.9" customHeight="1" x14ac:dyDescent="0.25">
      <c r="B32" s="1" t="s">
        <v>84</v>
      </c>
      <c r="H32" s="3"/>
      <c r="I32" s="5">
        <v>5775000</v>
      </c>
      <c r="K32" s="5">
        <v>4150000</v>
      </c>
    </row>
    <row r="33" spans="1:11" ht="12.9" customHeight="1" x14ac:dyDescent="0.25">
      <c r="B33" s="1" t="s">
        <v>56</v>
      </c>
      <c r="H33" s="3"/>
      <c r="I33" s="5">
        <v>-4716331</v>
      </c>
      <c r="K33" s="5">
        <v>-3966972</v>
      </c>
    </row>
    <row r="34" spans="1:11" ht="12.9" customHeight="1" x14ac:dyDescent="0.25">
      <c r="B34" s="1" t="s">
        <v>57</v>
      </c>
      <c r="H34" s="3"/>
      <c r="I34" s="5">
        <v>698162</v>
      </c>
      <c r="K34" s="5">
        <v>538605</v>
      </c>
    </row>
    <row r="35" spans="1:11" ht="12.9" customHeight="1" x14ac:dyDescent="0.25">
      <c r="B35" s="1" t="s">
        <v>58</v>
      </c>
      <c r="H35" s="3"/>
      <c r="I35" s="5">
        <v>1035</v>
      </c>
      <c r="K35" s="5">
        <v>1135</v>
      </c>
    </row>
    <row r="36" spans="1:11" ht="12.9" customHeight="1" x14ac:dyDescent="0.25">
      <c r="B36" s="1" t="s">
        <v>59</v>
      </c>
      <c r="H36" s="3"/>
      <c r="I36" s="8">
        <v>4063</v>
      </c>
      <c r="K36" s="8">
        <v>3864</v>
      </c>
    </row>
    <row r="37" spans="1:11" ht="12.9" customHeight="1" x14ac:dyDescent="0.25">
      <c r="B37" s="1" t="s">
        <v>102</v>
      </c>
      <c r="H37" s="3"/>
      <c r="I37" s="6">
        <v>-32745</v>
      </c>
      <c r="K37" s="6">
        <v>-29996</v>
      </c>
    </row>
    <row r="38" spans="1:11" ht="20.100000000000001" customHeight="1" x14ac:dyDescent="0.25">
      <c r="F38" s="1" t="s">
        <v>101</v>
      </c>
      <c r="H38" s="3"/>
      <c r="I38" s="6">
        <f>SUM(I32:I37)</f>
        <v>1729184</v>
      </c>
      <c r="K38" s="6">
        <f>SUM(K32:K37)</f>
        <v>696636</v>
      </c>
    </row>
    <row r="39" spans="1:11" ht="20.100000000000001" customHeight="1" x14ac:dyDescent="0.25">
      <c r="F39" s="1" t="s">
        <v>128</v>
      </c>
      <c r="H39" s="3"/>
      <c r="I39" s="5">
        <f>SUM(I23+I30+I38)</f>
        <v>-377866</v>
      </c>
      <c r="K39" s="5">
        <f>SUM(K23+K30+K38)</f>
        <v>161096</v>
      </c>
    </row>
    <row r="40" spans="1:11" ht="20.100000000000001" customHeight="1" x14ac:dyDescent="0.25">
      <c r="A40" s="1" t="s">
        <v>78</v>
      </c>
      <c r="H40" s="3"/>
      <c r="I40" s="6">
        <v>438318</v>
      </c>
      <c r="K40" s="6">
        <v>277222</v>
      </c>
    </row>
    <row r="41" spans="1:11" ht="20.100000000000001" customHeight="1" thickBot="1" x14ac:dyDescent="0.3">
      <c r="A41" s="1" t="s">
        <v>79</v>
      </c>
      <c r="H41" s="3" t="s">
        <v>15</v>
      </c>
      <c r="I41" s="7">
        <f>SUM(I39:I40)</f>
        <v>60452</v>
      </c>
      <c r="K41" s="7">
        <f>SUM(K39:K40)</f>
        <v>438318</v>
      </c>
    </row>
    <row r="42" spans="1:11" ht="20.100000000000001" customHeight="1" thickTop="1" x14ac:dyDescent="0.25">
      <c r="A42" s="1" t="s">
        <v>60</v>
      </c>
      <c r="H42" s="3"/>
      <c r="I42" s="5"/>
      <c r="K42" s="5"/>
    </row>
    <row r="43" spans="1:11" ht="12.9" customHeight="1" thickBot="1" x14ac:dyDescent="0.3">
      <c r="B43" s="1" t="s">
        <v>61</v>
      </c>
      <c r="H43" s="3" t="s">
        <v>15</v>
      </c>
      <c r="I43" s="7">
        <v>1483389.56</v>
      </c>
      <c r="K43" s="7">
        <v>1571249.61</v>
      </c>
    </row>
    <row r="44" spans="1:11" ht="20.100000000000001" customHeight="1" thickTop="1" x14ac:dyDescent="0.25">
      <c r="A44" s="1" t="s">
        <v>92</v>
      </c>
    </row>
    <row r="45" spans="1:11" ht="12.9" customHeight="1" x14ac:dyDescent="0.25">
      <c r="B45" s="1" t="s">
        <v>140</v>
      </c>
    </row>
    <row r="46" spans="1:11" ht="12.9" customHeight="1" x14ac:dyDescent="0.25">
      <c r="B46" s="1" t="s">
        <v>127</v>
      </c>
    </row>
    <row r="47" spans="1:11" ht="39" customHeight="1" x14ac:dyDescent="0.25">
      <c r="A47" s="1" t="s">
        <v>14</v>
      </c>
    </row>
  </sheetData>
  <phoneticPr fontId="0" type="noConversion"/>
  <pageMargins left="0.8" right="0.7" top="1" bottom="0.75" header="0.5" footer="0.5"/>
  <pageSetup scale="95" firstPageNumber="6" orientation="portrait" blackAndWhite="1" useFirstPageNumber="1" r:id="rId1"/>
  <headerFooter alignWithMargins="0">
    <oddFooter>&amp;C&amp;"Times New Roman,Regular"&amp;11&amp;P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asset</vt:lpstr>
      <vt:lpstr>liab</vt:lpstr>
      <vt:lpstr>operation</vt:lpstr>
      <vt:lpstr>equities</vt:lpstr>
      <vt:lpstr>cashflow</vt:lpstr>
      <vt:lpstr>cashflow!Print_Area</vt:lpstr>
    </vt:vector>
  </TitlesOfParts>
  <Company>KPMG Peat Marwick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 Peat Marwick LLP</dc:creator>
  <cp:lastModifiedBy>Cohen, Andrea</cp:lastModifiedBy>
  <cp:lastPrinted>2020-03-06T12:43:29Z</cp:lastPrinted>
  <dcterms:created xsi:type="dcterms:W3CDTF">1998-12-03T20:23:42Z</dcterms:created>
  <dcterms:modified xsi:type="dcterms:W3CDTF">2020-06-23T14:28:58Z</dcterms:modified>
</cp:coreProperties>
</file>